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DESCLK5\Desktop\"/>
    </mc:Choice>
  </mc:AlternateContent>
  <xr:revisionPtr revIDLastSave="0" documentId="8_{0A43C980-B33B-4EEC-94D8-18A1514280BE}" xr6:coauthVersionLast="47" xr6:coauthVersionMax="47" xr10:uidLastSave="{00000000-0000-0000-0000-000000000000}"/>
  <bookViews>
    <workbookView xWindow="3510" yWindow="3495" windowWidth="18375" windowHeight="12705" xr2:uid="{F09E38A8-F282-46BA-9F9E-74EC78081651}"/>
  </bookViews>
  <sheets>
    <sheet name="GUIDE" sheetId="6" r:id="rId1"/>
    <sheet name="AG" sheetId="2" r:id="rId2"/>
    <sheet name="COM IND" sheetId="1" r:id="rId3"/>
    <sheet name="RES ACERAGE" sheetId="3" r:id="rId4"/>
    <sheet name="RES LOTS" sheetId="4" r:id="rId5"/>
    <sheet name="RES WATER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G62" i="1"/>
  <c r="E62" i="1"/>
  <c r="F61" i="1"/>
  <c r="I61" i="1" s="1"/>
  <c r="F60" i="1"/>
  <c r="I60" i="1" s="1"/>
  <c r="F59" i="1"/>
  <c r="I59" i="1" s="1"/>
  <c r="F62" i="1" l="1"/>
  <c r="I64" i="1" s="1"/>
  <c r="G27" i="1" l="1"/>
  <c r="E27" i="1"/>
  <c r="F26" i="1" l="1"/>
  <c r="I26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l="1"/>
  <c r="F27" i="1"/>
  <c r="H29" i="1" s="1"/>
  <c r="I40" i="1" l="1"/>
  <c r="I39" i="1"/>
  <c r="F43" i="1"/>
  <c r="E43" i="1"/>
  <c r="I42" i="1"/>
  <c r="I41" i="1"/>
  <c r="I38" i="1"/>
  <c r="I37" i="1"/>
  <c r="I36" i="1"/>
  <c r="I35" i="1"/>
  <c r="I34" i="1"/>
  <c r="H43" i="1" l="1"/>
  <c r="G43" i="1"/>
  <c r="G44" i="1" s="1"/>
  <c r="G54" i="1"/>
  <c r="F54" i="1"/>
  <c r="F6" i="1"/>
  <c r="E6" i="1"/>
  <c r="I5" i="1"/>
  <c r="I4" i="1"/>
  <c r="I3" i="1"/>
  <c r="G6" i="1"/>
  <c r="G9" i="2"/>
  <c r="F9" i="2"/>
  <c r="D9" i="2"/>
  <c r="I51" i="1"/>
  <c r="I48" i="1"/>
  <c r="I52" i="1"/>
  <c r="I49" i="1"/>
  <c r="I50" i="1"/>
  <c r="I53" i="1"/>
  <c r="I57" i="5"/>
  <c r="G18" i="5"/>
  <c r="F18" i="5"/>
  <c r="G9" i="5"/>
  <c r="F9" i="5"/>
  <c r="I54" i="5"/>
  <c r="H77" i="4"/>
  <c r="G77" i="4"/>
  <c r="G78" i="4" s="1"/>
  <c r="F77" i="4"/>
  <c r="E77" i="4"/>
  <c r="F61" i="4"/>
  <c r="E61" i="4"/>
  <c r="G61" i="4"/>
  <c r="G62" i="4" s="1"/>
  <c r="H61" i="4"/>
  <c r="H29" i="4"/>
  <c r="G29" i="4"/>
  <c r="H13" i="4"/>
  <c r="G13" i="4"/>
  <c r="G14" i="4" s="1"/>
  <c r="F29" i="4"/>
  <c r="E29" i="4"/>
  <c r="F13" i="4"/>
  <c r="E13" i="4"/>
  <c r="H6" i="1"/>
  <c r="G7" i="1" l="1"/>
  <c r="G55" i="1"/>
  <c r="H10" i="5"/>
  <c r="H19" i="5"/>
</calcChain>
</file>

<file path=xl/sharedStrings.xml><?xml version="1.0" encoding="utf-8"?>
<sst xmlns="http://schemas.openxmlformats.org/spreadsheetml/2006/main" count="668" uniqueCount="284">
  <si>
    <t>Parcel Number</t>
  </si>
  <si>
    <t>Street Address</t>
  </si>
  <si>
    <t>Sale Date</t>
  </si>
  <si>
    <t>Sale Price</t>
  </si>
  <si>
    <t>Instr.</t>
  </si>
  <si>
    <t>Adj. Sale $</t>
  </si>
  <si>
    <t>Land Residual</t>
  </si>
  <si>
    <t>Effec. Front</t>
  </si>
  <si>
    <t>Depth</t>
  </si>
  <si>
    <t>Net Acres</t>
  </si>
  <si>
    <t>Total Acres</t>
  </si>
  <si>
    <t>Other Parcels in Sale</t>
  </si>
  <si>
    <t>032-007-200-001-20</t>
  </si>
  <si>
    <t>1432 NASH</t>
  </si>
  <si>
    <t>WD</t>
  </si>
  <si>
    <t>040-011-400-001-25</t>
  </si>
  <si>
    <t>PRESCOTT RD</t>
  </si>
  <si>
    <t>050-021-200-001-00</t>
  </si>
  <si>
    <t>MILLER</t>
  </si>
  <si>
    <t>090-023-400-001-00</t>
  </si>
  <si>
    <t>V/L BINDER RD</t>
  </si>
  <si>
    <t>Totals:</t>
  </si>
  <si>
    <t>Average</t>
  </si>
  <si>
    <t>per FF=&gt;</t>
  </si>
  <si>
    <t>per Net Acre=&gt;</t>
  </si>
  <si>
    <t>$/Acre</t>
  </si>
  <si>
    <t>AGRICULTURAL LAND VALUE</t>
  </si>
  <si>
    <t>132-O11-003-004-01</t>
  </si>
  <si>
    <t>534 W LAKE</t>
  </si>
  <si>
    <t>LC</t>
  </si>
  <si>
    <t>132-T40-000-009-00</t>
  </si>
  <si>
    <t>1190 W LAKE</t>
  </si>
  <si>
    <t>USING</t>
  </si>
  <si>
    <t>050-023-300-002-20</t>
  </si>
  <si>
    <t>M-55</t>
  </si>
  <si>
    <t>400-002-00</t>
  </si>
  <si>
    <t>033-T20-000-008-13</t>
  </si>
  <si>
    <t>HAS NO FF</t>
  </si>
  <si>
    <t>Waterfront Name</t>
  </si>
  <si>
    <t>064-G30-000-005-00</t>
  </si>
  <si>
    <t>7272 SHOREVIEW</t>
  </si>
  <si>
    <t>CEDAR LAKE</t>
  </si>
  <si>
    <t>070-005-400-005-00</t>
  </si>
  <si>
    <t>LONG LAKE RD</t>
  </si>
  <si>
    <t>LITTLE LONG LAKE</t>
  </si>
  <si>
    <t>121-T11-000-082-00</t>
  </si>
  <si>
    <t>RAINBOW DR</t>
  </si>
  <si>
    <t>TAWAS LAKE</t>
  </si>
  <si>
    <t>112-B10-000-075-00</t>
  </si>
  <si>
    <t>ILA DR</t>
  </si>
  <si>
    <t>073-T11-000-028-00</t>
  </si>
  <si>
    <t>LATHAM RD</t>
  </si>
  <si>
    <t>ROUND LAKE</t>
  </si>
  <si>
    <t>070-030-400-002-00</t>
  </si>
  <si>
    <t>2700 PLAINFIELD AVE</t>
  </si>
  <si>
    <t>LONDO LAKE</t>
  </si>
  <si>
    <t>070-016-300-013-00</t>
  </si>
  <si>
    <t>ORA LAKE RD</t>
  </si>
  <si>
    <t>HALE LAKE</t>
  </si>
  <si>
    <t>LAKE HURON</t>
  </si>
  <si>
    <t>021-A60-000-005-00</t>
  </si>
  <si>
    <t>4030 N US23</t>
  </si>
  <si>
    <t>051-N10-000-005-00</t>
  </si>
  <si>
    <t>NORTH SHORE DR</t>
  </si>
  <si>
    <t>011-L10-000-141-00</t>
  </si>
  <si>
    <t>DOUGLAS DR</t>
  </si>
  <si>
    <t>064-L14-000-445-00</t>
  </si>
  <si>
    <t>CEDAR LAKE DR</t>
  </si>
  <si>
    <t>073-K20-000-055-00</t>
  </si>
  <si>
    <t>SAGAMORE CIRCLE</t>
  </si>
  <si>
    <t>064-L33-000-221-00</t>
  </si>
  <si>
    <t>LAKEWOOD DR</t>
  </si>
  <si>
    <t>064-L60-000-038-00</t>
  </si>
  <si>
    <t>7324 CEDAR LAKE RD</t>
  </si>
  <si>
    <t>064-L60-000-035-00</t>
  </si>
  <si>
    <t>7298 CEDAR LAKE RD</t>
  </si>
  <si>
    <t>064-S60-000-004-00</t>
  </si>
  <si>
    <t>5100 BACHMAN RD</t>
  </si>
  <si>
    <t>064-L60-000-043-00</t>
  </si>
  <si>
    <t>CEDAR LAKE RD</t>
  </si>
  <si>
    <t>011-J10-000-001-50</t>
  </si>
  <si>
    <t>S BAY DR</t>
  </si>
  <si>
    <t>132-O11-030-008-00</t>
  </si>
  <si>
    <t>SEVENTH</t>
  </si>
  <si>
    <t>073-F10-000-007-00</t>
  </si>
  <si>
    <t>BASS LAKE RD</t>
  </si>
  <si>
    <t>064-L33-000-213-00</t>
  </si>
  <si>
    <t>6999 LAKEWOOD DR</t>
  </si>
  <si>
    <t>IOSCO COUNTY</t>
  </si>
  <si>
    <t>RESIDENTIAL LOTS PER FF</t>
  </si>
  <si>
    <t>IN CITY/TOWN</t>
  </si>
  <si>
    <t>$/FF</t>
  </si>
  <si>
    <t>064-W40-000-022-00</t>
  </si>
  <si>
    <t>N US23</t>
  </si>
  <si>
    <t>121-E20-002-011-01</t>
  </si>
  <si>
    <t>874 WADSWORTH ST</t>
  </si>
  <si>
    <t>132-P10-012-002-01</t>
  </si>
  <si>
    <t>021-S10-014-016-00</t>
  </si>
  <si>
    <t>SECOND ST</t>
  </si>
  <si>
    <t>17-00</t>
  </si>
  <si>
    <t>064-O10-000-057-00</t>
  </si>
  <si>
    <t>ST CLAIR ST</t>
  </si>
  <si>
    <t>121-T20-999-002-00</t>
  </si>
  <si>
    <t>504 W WESTOVER ST</t>
  </si>
  <si>
    <t>121-A20-001-002-00</t>
  </si>
  <si>
    <t>NEWMAN ST</t>
  </si>
  <si>
    <t>AVERAGE PER FF</t>
  </si>
  <si>
    <t>BELOW AVERAGE LOTS</t>
  </si>
  <si>
    <t>064-W10-000-003-00</t>
  </si>
  <si>
    <t>064-C10-000-036-00</t>
  </si>
  <si>
    <t>INDIAN TR</t>
  </si>
  <si>
    <t>064-L11-000-256-00</t>
  </si>
  <si>
    <t>064-L16-000-813-01</t>
  </si>
  <si>
    <t>064-L10-000-191-00</t>
  </si>
  <si>
    <t>064-L10-000-189-00</t>
  </si>
  <si>
    <t>064-L27-000-877-00</t>
  </si>
  <si>
    <t>CONIFER TR</t>
  </si>
  <si>
    <t>064-H80-000-028-00</t>
  </si>
  <si>
    <t>HUGHES ST</t>
  </si>
  <si>
    <t>30-00,31-00</t>
  </si>
  <si>
    <t>064-E10-000-064-00</t>
  </si>
  <si>
    <t>064-S90-000-012-00</t>
  </si>
  <si>
    <t>JAMES RAY ST</t>
  </si>
  <si>
    <t>064-P31-000-041-00</t>
  </si>
  <si>
    <t>NORTH WEIR RD</t>
  </si>
  <si>
    <t>STANDARD/RURAL LOTS</t>
  </si>
  <si>
    <t>021-C30-000-015-00</t>
  </si>
  <si>
    <t>N US-23</t>
  </si>
  <si>
    <t>064-S90-000-042-00</t>
  </si>
  <si>
    <t>TYSON ST</t>
  </si>
  <si>
    <t>110-031-400-005-00</t>
  </si>
  <si>
    <t>CAMEL RD</t>
  </si>
  <si>
    <t>062-020-200-007-00</t>
  </si>
  <si>
    <t>BISSONETTE RD</t>
  </si>
  <si>
    <t>064-L10-000-105-60</t>
  </si>
  <si>
    <t>MATHEW LN</t>
  </si>
  <si>
    <t>102-C10-000-007-00</t>
  </si>
  <si>
    <t>M55</t>
  </si>
  <si>
    <t>101-023-400-013-00</t>
  </si>
  <si>
    <t>PLANK RD</t>
  </si>
  <si>
    <t>064-T20-000-002-00</t>
  </si>
  <si>
    <t>3795 WINN RD</t>
  </si>
  <si>
    <t>051-S10-002-017-00</t>
  </si>
  <si>
    <t>MABELLE ST</t>
  </si>
  <si>
    <t>101-023-200-002-30</t>
  </si>
  <si>
    <t>033-H40-000-015-00</t>
  </si>
  <si>
    <t>WINTERGREEN</t>
  </si>
  <si>
    <t>033-H30-003-021-00</t>
  </si>
  <si>
    <t>US23</t>
  </si>
  <si>
    <t>064-T30-000-036-01</t>
  </si>
  <si>
    <t>073-E80-000-033-00</t>
  </si>
  <si>
    <t>2964 MAPLE RD</t>
  </si>
  <si>
    <t>32-00</t>
  </si>
  <si>
    <t>073-J20-000-019-00</t>
  </si>
  <si>
    <t>CLIFTON DR</t>
  </si>
  <si>
    <t>033-K10-000-005-00</t>
  </si>
  <si>
    <t>2165 N US23</t>
  </si>
  <si>
    <t>051-W11-004-023-00</t>
  </si>
  <si>
    <t>1537 INDIAN LAKE RD</t>
  </si>
  <si>
    <t>033-O10-006-006-00</t>
  </si>
  <si>
    <t>SPRUCE ST</t>
  </si>
  <si>
    <t>011-C10-000-105-00</t>
  </si>
  <si>
    <t>US-23/FIFTH ST</t>
  </si>
  <si>
    <t>033-B40-000-095-00</t>
  </si>
  <si>
    <t>LAKEWOOD SHORES LOTS</t>
  </si>
  <si>
    <t>064-L50-000-023-00</t>
  </si>
  <si>
    <t>WOODLEA RD WEST</t>
  </si>
  <si>
    <t>064-L30-000-027-00</t>
  </si>
  <si>
    <t>WOODLEA RD</t>
  </si>
  <si>
    <t>064-L40-000-906-00</t>
  </si>
  <si>
    <t>CEDARBROOK DR</t>
  </si>
  <si>
    <t>064-L27-000-881-00</t>
  </si>
  <si>
    <t>064-L38-000-737-00</t>
  </si>
  <si>
    <t>PINE TREE TR</t>
  </si>
  <si>
    <t>064-L40-000-907-00</t>
  </si>
  <si>
    <t>064-L42-001-075-00</t>
  </si>
  <si>
    <t>GREENBRIAR RD</t>
  </si>
  <si>
    <t>064-L39-000-830-00</t>
  </si>
  <si>
    <t>831-00</t>
  </si>
  <si>
    <t>064-L33-000-249-00</t>
  </si>
  <si>
    <t>KINGSWOOD LN</t>
  </si>
  <si>
    <t>064-L31-000-055-00</t>
  </si>
  <si>
    <t>064-L35-000-413-00</t>
  </si>
  <si>
    <t>ROANOAK RD</t>
  </si>
  <si>
    <t>Avg per FF</t>
  </si>
  <si>
    <t>08-00,09-00</t>
  </si>
  <si>
    <t>83-00</t>
  </si>
  <si>
    <t>400-002-50</t>
  </si>
  <si>
    <t>Other Pcls in Sale</t>
  </si>
  <si>
    <t>ACRES</t>
  </si>
  <si>
    <t>$ PER ACRE</t>
  </si>
  <si>
    <t>SHALLOWS OF SAND LAKE</t>
  </si>
  <si>
    <t>CEDAR LAKE ADJ CANAL</t>
  </si>
  <si>
    <t>LITTLE BASS LAKE</t>
  </si>
  <si>
    <t>LONG LAKE BACK LOT</t>
  </si>
  <si>
    <t>LAKE HURON BACK LOT</t>
  </si>
  <si>
    <t>DEAD CREEK</t>
  </si>
  <si>
    <t>ISLAND LAKE</t>
  </si>
  <si>
    <t xml:space="preserve">RESIDENTIAL WATER INFLUENCE LAND VALUE </t>
  </si>
  <si>
    <t>OTHER LAKE SALES FOR INFORMATION ONLY</t>
  </si>
  <si>
    <t>064-L10-000-062-00</t>
  </si>
  <si>
    <t>064-L10-000-065-00</t>
  </si>
  <si>
    <t>121-N30-003-017-00</t>
  </si>
  <si>
    <t>719 W BAY ST</t>
  </si>
  <si>
    <t>7474 N US-23</t>
  </si>
  <si>
    <t>7462 N US-23</t>
  </si>
  <si>
    <t>090-015-400-003-00</t>
  </si>
  <si>
    <t>ALABASTER&amp;SAND LAKE</t>
  </si>
  <si>
    <t>AVERAGE</t>
  </si>
  <si>
    <t xml:space="preserve">IOSCO COUNTY </t>
  </si>
  <si>
    <t>063-028-100-010-00</t>
  </si>
  <si>
    <t>VAN ETTAN DAM RD</t>
  </si>
  <si>
    <t>VANETTAN LAKE</t>
  </si>
  <si>
    <t>2026 LAND VALUE GUIDE</t>
  </si>
  <si>
    <t>RESIDENTIAL</t>
  </si>
  <si>
    <t>PARCEL SIZE</t>
  </si>
  <si>
    <t>AVERAGE PER ACRE</t>
  </si>
  <si>
    <t>COMMERCIAL &amp; INDUSTRIAL</t>
  </si>
  <si>
    <t>2026 ECF GUIDE</t>
  </si>
  <si>
    <t>AGRICULTURAL</t>
  </si>
  <si>
    <t>COMMERCIAL</t>
  </si>
  <si>
    <t>INDUSTRIAL</t>
  </si>
  <si>
    <t>080-027-100-001-50</t>
  </si>
  <si>
    <t>40 S M-65</t>
  </si>
  <si>
    <r>
      <t xml:space="preserve">COMMERCIAL &amp; INDUSTRIAL </t>
    </r>
    <r>
      <rPr>
        <b/>
        <sz val="18"/>
        <color theme="1"/>
        <rFont val="Calibri"/>
        <family val="2"/>
        <scheme val="minor"/>
      </rPr>
      <t>ACREAGE</t>
    </r>
    <r>
      <rPr>
        <b/>
        <sz val="14"/>
        <color theme="1"/>
        <rFont val="Calibri"/>
        <family val="2"/>
        <scheme val="minor"/>
      </rPr>
      <t xml:space="preserve"> RATE</t>
    </r>
  </si>
  <si>
    <t>121-O40-017-002-00</t>
  </si>
  <si>
    <t>201 E WESTOVER ST</t>
  </si>
  <si>
    <t>064-V10-009-010-00</t>
  </si>
  <si>
    <t>112 E PARK ST</t>
  </si>
  <si>
    <t>COMMERCIAL/INDUSTRIAL STANDARD FF</t>
  </si>
  <si>
    <t>Est. Land Value</t>
  </si>
  <si>
    <t>Dollars/FF</t>
  </si>
  <si>
    <t>Class</t>
  </si>
  <si>
    <t>021-T20-999-001-00</t>
  </si>
  <si>
    <t>031-022-200-007-00</t>
  </si>
  <si>
    <t>1500 N US-23</t>
  </si>
  <si>
    <t>033-N30-000-014-50</t>
  </si>
  <si>
    <t>1730 N US-23</t>
  </si>
  <si>
    <t>063-011-200-003-00</t>
  </si>
  <si>
    <t>7433 N US-23</t>
  </si>
  <si>
    <t>063-034-200-013-00</t>
  </si>
  <si>
    <t>4720 F-41</t>
  </si>
  <si>
    <t>064-M10-000-008-00</t>
  </si>
  <si>
    <t>5151 N US-23</t>
  </si>
  <si>
    <t>064-P40-001-022-00</t>
  </si>
  <si>
    <t>5299 N US-23</t>
  </si>
  <si>
    <t>064-S60-000-023-50</t>
  </si>
  <si>
    <t>5226 N US-23</t>
  </si>
  <si>
    <t>064-V10-009-006-00</t>
  </si>
  <si>
    <t>317 S STATE ST</t>
  </si>
  <si>
    <t>064-W70-000-058-00</t>
  </si>
  <si>
    <t>4741 F-41</t>
  </si>
  <si>
    <t>102-T10-000-017-00</t>
  </si>
  <si>
    <t>1212 S US-23</t>
  </si>
  <si>
    <t>120-021-300-010-00</t>
  </si>
  <si>
    <t>1230 E US-23</t>
  </si>
  <si>
    <t>COMMERCIAL/INDUSTRIAL MAJOR HWYS FF</t>
  </si>
  <si>
    <t>070-014-200-005-10</t>
  </si>
  <si>
    <t>3890 N-M-65</t>
  </si>
  <si>
    <t>070-015-400-028-00</t>
  </si>
  <si>
    <t>N M-65</t>
  </si>
  <si>
    <t>080-002-200-002-00</t>
  </si>
  <si>
    <t>1942 N M-65</t>
  </si>
  <si>
    <t xml:space="preserve">AVERAGE </t>
  </si>
  <si>
    <t>per FF</t>
  </si>
  <si>
    <t>IOSCO COUNTY COMMERCIAL/INDUSTRAIL FF BACK LOT LAKE HURON LAND VALUE (2026)</t>
  </si>
  <si>
    <t>121-F30-004-001-00</t>
  </si>
  <si>
    <t>820 W BAY ST</t>
  </si>
  <si>
    <t>201</t>
  </si>
  <si>
    <t>130-036-400-019-01</t>
  </si>
  <si>
    <t>1008 W LAKE</t>
  </si>
  <si>
    <t>202</t>
  </si>
  <si>
    <t>Using $800 per/ff</t>
  </si>
  <si>
    <t>RENO TOWNSHIP</t>
  </si>
  <si>
    <t>30 AND UP</t>
  </si>
  <si>
    <t>LOTS</t>
  </si>
  <si>
    <t>BASED ON SALES BETWEEN 4/1/2023 TO 3/31/2025</t>
  </si>
  <si>
    <t>$3000/ACRE</t>
  </si>
  <si>
    <t>MAJOR HWYS M-65 &amp; M-55  $350/FF</t>
  </si>
  <si>
    <t>ACREAGE  $6,000/ACRE</t>
  </si>
  <si>
    <t>MAPLEACRES / RIVER FRONT  $140 / FF</t>
  </si>
  <si>
    <t>1 - 4.99</t>
  </si>
  <si>
    <t>5 - 29.99</t>
  </si>
  <si>
    <t>STANDARD LOTS / NORTHWOODS  $100 / 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</si>
</sst>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mm/dd/yy"/>
    <numFmt numFmtId="165" formatCode="#,##0.0_);[Red]\(#,##0.0\)"/>
    <numFmt numFmtId="166" formatCode="#0.0_);[Red]\(#0.0\)"/>
    <numFmt numFmtId="167" formatCode="&quot;$&quot;#,##0_);[Red]\(&quot;$&quot;#,##0.00\)"/>
    <numFmt numFmtId="168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6"/>
      <name val="Arial Rounded MT Bold"/>
      <family val="2"/>
    </font>
    <font>
      <sz val="11"/>
      <color theme="1"/>
      <name val="Arial Rounded MT Bold"/>
      <family val="2"/>
    </font>
    <font>
      <b/>
      <sz val="16"/>
      <color rgb="FFFF0000"/>
      <name val="Arial Rounded MT Bold"/>
      <family val="2"/>
    </font>
    <font>
      <sz val="10"/>
      <color theme="1"/>
      <name val="Arial Rounded MT Bold"/>
      <family val="2"/>
    </font>
    <font>
      <u/>
      <sz val="14"/>
      <color theme="1"/>
      <name val="Arial Rounded MT Bold"/>
      <family val="2"/>
    </font>
    <font>
      <u/>
      <sz val="18"/>
      <color theme="1"/>
      <name val="Arial Rounded MT Bold"/>
      <family val="2"/>
    </font>
    <font>
      <sz val="14"/>
      <color theme="1"/>
      <name val="Arial Rounded MT Bold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0" fontId="4" fillId="2" borderId="0" xfId="0" applyFont="1" applyFill="1" applyAlignment="1">
      <alignment horizontal="center"/>
    </xf>
    <xf numFmtId="0" fontId="5" fillId="0" borderId="0" xfId="0" applyFont="1"/>
    <xf numFmtId="0" fontId="0" fillId="0" borderId="0" xfId="0" quotePrefix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4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6" fontId="3" fillId="3" borderId="1" xfId="0" applyNumberFormat="1" applyFont="1" applyFill="1" applyBorder="1" applyAlignment="1">
      <alignment horizontal="center"/>
    </xf>
    <xf numFmtId="6" fontId="3" fillId="3" borderId="2" xfId="0" applyNumberFormat="1" applyFont="1" applyFill="1" applyBorder="1" applyAlignment="1">
      <alignment horizontal="center"/>
    </xf>
    <xf numFmtId="6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6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165" fontId="0" fillId="0" borderId="0" xfId="0" applyNumberFormat="1"/>
    <xf numFmtId="166" fontId="0" fillId="0" borderId="0" xfId="0" applyNumberFormat="1"/>
    <xf numFmtId="40" fontId="3" fillId="3" borderId="2" xfId="0" applyNumberFormat="1" applyFont="1" applyFill="1" applyBorder="1" applyAlignment="1">
      <alignment horizontal="center"/>
    </xf>
    <xf numFmtId="0" fontId="0" fillId="0" borderId="4" xfId="0" applyBorder="1"/>
    <xf numFmtId="0" fontId="5" fillId="0" borderId="4" xfId="0" applyFont="1" applyBorder="1"/>
    <xf numFmtId="164" fontId="0" fillId="0" borderId="4" xfId="0" applyNumberFormat="1" applyBorder="1"/>
    <xf numFmtId="40" fontId="0" fillId="0" borderId="4" xfId="0" applyNumberFormat="1" applyBorder="1" applyAlignment="1">
      <alignment horizontal="center"/>
    </xf>
    <xf numFmtId="40" fontId="0" fillId="0" borderId="5" xfId="0" applyNumberFormat="1" applyBorder="1" applyAlignment="1">
      <alignment horizontal="center"/>
    </xf>
    <xf numFmtId="6" fontId="10" fillId="0" borderId="0" xfId="0" applyNumberFormat="1" applyFont="1"/>
    <xf numFmtId="6" fontId="10" fillId="0" borderId="4" xfId="0" applyNumberFormat="1" applyFont="1" applyBorder="1"/>
    <xf numFmtId="40" fontId="10" fillId="0" borderId="4" xfId="0" applyNumberFormat="1" applyFont="1" applyBorder="1" applyAlignment="1">
      <alignment horizontal="center"/>
    </xf>
    <xf numFmtId="40" fontId="10" fillId="0" borderId="5" xfId="0" applyNumberFormat="1" applyFont="1" applyBorder="1" applyAlignment="1">
      <alignment horizontal="center"/>
    </xf>
    <xf numFmtId="6" fontId="10" fillId="0" borderId="5" xfId="0" applyNumberFormat="1" applyFont="1" applyBorder="1" applyAlignment="1">
      <alignment horizontal="center"/>
    </xf>
    <xf numFmtId="40" fontId="10" fillId="0" borderId="0" xfId="0" applyNumberFormat="1" applyFont="1" applyAlignment="1">
      <alignment horizontal="center"/>
    </xf>
    <xf numFmtId="165" fontId="10" fillId="0" borderId="0" xfId="0" applyNumberFormat="1" applyFont="1"/>
    <xf numFmtId="6" fontId="10" fillId="0" borderId="0" xfId="0" applyNumberFormat="1" applyFont="1" applyAlignment="1">
      <alignment horizontal="center"/>
    </xf>
    <xf numFmtId="38" fontId="10" fillId="0" borderId="4" xfId="0" applyNumberFormat="1" applyFont="1" applyBorder="1"/>
    <xf numFmtId="44" fontId="10" fillId="0" borderId="0" xfId="1" applyFont="1"/>
    <xf numFmtId="168" fontId="10" fillId="0" borderId="3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8" fontId="10" fillId="0" borderId="0" xfId="1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5" xfId="0" applyBorder="1"/>
    <xf numFmtId="0" fontId="5" fillId="0" borderId="5" xfId="0" applyFont="1" applyBorder="1"/>
    <xf numFmtId="164" fontId="0" fillId="0" borderId="5" xfId="0" applyNumberFormat="1" applyBorder="1"/>
    <xf numFmtId="6" fontId="0" fillId="0" borderId="5" xfId="0" applyNumberFormat="1" applyBorder="1"/>
    <xf numFmtId="0" fontId="5" fillId="0" borderId="5" xfId="0" applyFont="1" applyBorder="1" applyAlignment="1">
      <alignment horizontal="center"/>
    </xf>
    <xf numFmtId="6" fontId="0" fillId="0" borderId="4" xfId="0" applyNumberFormat="1" applyBorder="1"/>
    <xf numFmtId="6" fontId="10" fillId="0" borderId="5" xfId="0" applyNumberFormat="1" applyFont="1" applyBorder="1"/>
    <xf numFmtId="166" fontId="10" fillId="0" borderId="5" xfId="0" applyNumberFormat="1" applyFont="1" applyBorder="1"/>
    <xf numFmtId="0" fontId="14" fillId="0" borderId="5" xfId="0" applyFont="1" applyBorder="1" applyAlignment="1">
      <alignment horizontal="center"/>
    </xf>
    <xf numFmtId="165" fontId="10" fillId="0" borderId="4" xfId="0" applyNumberFormat="1" applyFont="1" applyBorder="1"/>
    <xf numFmtId="0" fontId="10" fillId="0" borderId="4" xfId="0" applyFont="1" applyBorder="1"/>
    <xf numFmtId="166" fontId="10" fillId="0" borderId="4" xfId="0" applyNumberFormat="1" applyFont="1" applyBorder="1"/>
    <xf numFmtId="0" fontId="10" fillId="0" borderId="0" xfId="0" applyFont="1"/>
    <xf numFmtId="166" fontId="10" fillId="0" borderId="0" xfId="0" applyNumberFormat="1" applyFont="1"/>
    <xf numFmtId="0" fontId="13" fillId="0" borderId="4" xfId="0" applyFont="1" applyBorder="1" applyAlignment="1">
      <alignment horizontal="center"/>
    </xf>
    <xf numFmtId="6" fontId="13" fillId="0" borderId="3" xfId="0" applyNumberFormat="1" applyFont="1" applyBorder="1"/>
    <xf numFmtId="0" fontId="13" fillId="0" borderId="0" xfId="0" applyFont="1" applyAlignment="1">
      <alignment horizontal="center"/>
    </xf>
    <xf numFmtId="6" fontId="13" fillId="0" borderId="0" xfId="0" applyNumberFormat="1" applyFont="1"/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6" fontId="2" fillId="2" borderId="7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0" borderId="9" xfId="0" applyBorder="1"/>
    <xf numFmtId="0" fontId="5" fillId="0" borderId="10" xfId="0" applyFont="1" applyBorder="1"/>
    <xf numFmtId="164" fontId="0" fillId="0" borderId="10" xfId="0" applyNumberFormat="1" applyBorder="1"/>
    <xf numFmtId="6" fontId="0" fillId="0" borderId="10" xfId="0" applyNumberFormat="1" applyBorder="1"/>
    <xf numFmtId="165" fontId="0" fillId="0" borderId="10" xfId="0" applyNumberFormat="1" applyBorder="1"/>
    <xf numFmtId="166" fontId="0" fillId="0" borderId="10" xfId="0" applyNumberFormat="1" applyBorder="1"/>
    <xf numFmtId="6" fontId="0" fillId="0" borderId="10" xfId="0" applyNumberForma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Border="1"/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/>
    <xf numFmtId="165" fontId="0" fillId="0" borderId="10" xfId="0" applyNumberFormat="1" applyBorder="1" applyAlignment="1">
      <alignment horizontal="center"/>
    </xf>
    <xf numFmtId="40" fontId="0" fillId="0" borderId="10" xfId="0" applyNumberFormat="1" applyBorder="1"/>
    <xf numFmtId="40" fontId="0" fillId="0" borderId="10" xfId="0" applyNumberForma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2" borderId="8" xfId="0" applyFont="1" applyFill="1" applyBorder="1" applyAlignment="1">
      <alignment horizontal="center"/>
    </xf>
    <xf numFmtId="166" fontId="10" fillId="0" borderId="5" xfId="0" applyNumberFormat="1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3" borderId="2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64" fontId="3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6" fontId="3" fillId="3" borderId="5" xfId="0" applyNumberFormat="1" applyFont="1" applyFill="1" applyBorder="1" applyAlignment="1">
      <alignment horizontal="center"/>
    </xf>
    <xf numFmtId="40" fontId="3" fillId="3" borderId="5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6" fontId="3" fillId="3" borderId="1" xfId="0" applyNumberFormat="1" applyFont="1" applyFill="1" applyBorder="1"/>
    <xf numFmtId="6" fontId="3" fillId="3" borderId="0" xfId="0" applyNumberFormat="1" applyFont="1" applyFill="1"/>
    <xf numFmtId="164" fontId="3" fillId="3" borderId="1" xfId="0" applyNumberFormat="1" applyFont="1" applyFill="1" applyBorder="1"/>
    <xf numFmtId="164" fontId="3" fillId="3" borderId="0" xfId="0" applyNumberFormat="1" applyFont="1" applyFill="1"/>
    <xf numFmtId="40" fontId="3" fillId="3" borderId="1" xfId="0" applyNumberFormat="1" applyFont="1" applyFill="1" applyBorder="1"/>
    <xf numFmtId="40" fontId="3" fillId="3" borderId="0" xfId="0" applyNumberFormat="1" applyFont="1" applyFill="1"/>
    <xf numFmtId="6" fontId="3" fillId="3" borderId="0" xfId="0" applyNumberFormat="1" applyFont="1" applyFill="1" applyAlignment="1">
      <alignment horizontal="center"/>
    </xf>
    <xf numFmtId="0" fontId="3" fillId="3" borderId="4" xfId="0" applyFont="1" applyFill="1" applyBorder="1"/>
    <xf numFmtId="164" fontId="3" fillId="3" borderId="4" xfId="0" applyNumberFormat="1" applyFont="1" applyFill="1" applyBorder="1"/>
    <xf numFmtId="6" fontId="3" fillId="3" borderId="4" xfId="0" applyNumberFormat="1" applyFont="1" applyFill="1" applyBorder="1"/>
    <xf numFmtId="6" fontId="3" fillId="3" borderId="4" xfId="0" applyNumberFormat="1" applyFont="1" applyFill="1" applyBorder="1" applyAlignment="1">
      <alignment horizontal="right"/>
    </xf>
    <xf numFmtId="40" fontId="3" fillId="3" borderId="4" xfId="0" applyNumberFormat="1" applyFont="1" applyFill="1" applyBorder="1" applyAlignment="1">
      <alignment horizontal="left"/>
    </xf>
    <xf numFmtId="6" fontId="3" fillId="3" borderId="3" xfId="0" applyNumberFormat="1" applyFont="1" applyFill="1" applyBorder="1" applyAlignment="1">
      <alignment horizontal="center"/>
    </xf>
    <xf numFmtId="0" fontId="8" fillId="0" borderId="0" xfId="0" applyFont="1"/>
    <xf numFmtId="40" fontId="10" fillId="0" borderId="4" xfId="0" applyNumberFormat="1" applyFont="1" applyBorder="1"/>
    <xf numFmtId="0" fontId="17" fillId="0" borderId="0" xfId="0" applyFont="1"/>
    <xf numFmtId="0" fontId="19" fillId="0" borderId="0" xfId="0" applyFont="1"/>
    <xf numFmtId="0" fontId="18" fillId="0" borderId="0" xfId="0" applyFont="1"/>
    <xf numFmtId="165" fontId="10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14" fontId="0" fillId="0" borderId="0" xfId="0" applyNumberFormat="1"/>
    <xf numFmtId="44" fontId="10" fillId="0" borderId="0" xfId="1" applyFont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6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6" fontId="3" fillId="3" borderId="1" xfId="0" applyNumberFormat="1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164" fontId="3" fillId="3" borderId="0" xfId="0" applyNumberFormat="1" applyFont="1" applyFill="1" applyAlignment="1">
      <alignment horizontal="left"/>
    </xf>
    <xf numFmtId="6" fontId="3" fillId="3" borderId="0" xfId="0" applyNumberFormat="1" applyFont="1" applyFill="1" applyAlignment="1">
      <alignment horizontal="left"/>
    </xf>
    <xf numFmtId="165" fontId="3" fillId="3" borderId="0" xfId="0" applyNumberFormat="1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6" fontId="3" fillId="3" borderId="2" xfId="0" applyNumberFormat="1" applyFont="1" applyFill="1" applyBorder="1" applyAlignment="1">
      <alignment horizontal="left"/>
    </xf>
    <xf numFmtId="167" fontId="3" fillId="3" borderId="2" xfId="0" applyNumberFormat="1" applyFont="1" applyFill="1" applyBorder="1" applyAlignment="1">
      <alignment horizontal="left"/>
    </xf>
    <xf numFmtId="6" fontId="10" fillId="0" borderId="0" xfId="0" applyNumberFormat="1" applyFont="1" applyAlignment="1">
      <alignment horizontal="left"/>
    </xf>
    <xf numFmtId="0" fontId="0" fillId="0" borderId="12" xfId="0" applyBorder="1" applyAlignment="1">
      <alignment horizontal="left"/>
    </xf>
    <xf numFmtId="0" fontId="3" fillId="3" borderId="2" xfId="0" applyFont="1" applyFill="1" applyBorder="1" applyAlignment="1">
      <alignment horizontal="right"/>
    </xf>
    <xf numFmtId="44" fontId="21" fillId="0" borderId="4" xfId="1" applyFont="1" applyBorder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6" fontId="20" fillId="0" borderId="0" xfId="0" applyNumberFormat="1" applyFont="1" applyAlignment="1">
      <alignment horizontal="center"/>
    </xf>
    <xf numFmtId="0" fontId="23" fillId="0" borderId="12" xfId="0" applyFont="1" applyBorder="1"/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6" fontId="10" fillId="0" borderId="5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F3DCA-A817-4278-A69A-7EB0CE79DB36}">
  <dimension ref="A1:J37"/>
  <sheetViews>
    <sheetView tabSelected="1" topLeftCell="A5" workbookViewId="0">
      <selection activeCell="L20" sqref="L20"/>
    </sheetView>
  </sheetViews>
  <sheetFormatPr defaultRowHeight="15" x14ac:dyDescent="0.25"/>
  <cols>
    <col min="1" max="1" width="5.85546875" customWidth="1"/>
    <col min="2" max="8" width="11.7109375" customWidth="1"/>
  </cols>
  <sheetData>
    <row r="1" spans="1:10" ht="19.5" x14ac:dyDescent="0.25">
      <c r="A1" s="159"/>
      <c r="B1" s="159"/>
      <c r="C1" s="159"/>
      <c r="D1" s="159"/>
      <c r="E1" s="158" t="s">
        <v>273</v>
      </c>
      <c r="F1" s="159"/>
      <c r="G1" s="159"/>
      <c r="H1" s="159"/>
      <c r="I1" s="159"/>
      <c r="J1" s="159"/>
    </row>
    <row r="2" spans="1:10" ht="19.5" x14ac:dyDescent="0.25">
      <c r="A2" s="159"/>
      <c r="B2" s="159"/>
      <c r="C2" s="159"/>
      <c r="D2" s="159"/>
      <c r="E2" s="158" t="s">
        <v>213</v>
      </c>
      <c r="F2" s="159"/>
      <c r="G2" s="159"/>
      <c r="H2" s="159"/>
      <c r="I2" s="159"/>
      <c r="J2" s="159"/>
    </row>
    <row r="3" spans="1:10" ht="19.5" x14ac:dyDescent="0.25">
      <c r="A3" s="159"/>
      <c r="B3" s="159"/>
      <c r="C3" s="160"/>
      <c r="D3" s="160"/>
      <c r="E3" s="165" t="s">
        <v>276</v>
      </c>
      <c r="F3" s="160"/>
      <c r="G3" s="159"/>
      <c r="H3" s="159"/>
      <c r="I3" s="159"/>
      <c r="J3" s="159"/>
    </row>
    <row r="4" spans="1:10" ht="19.5" x14ac:dyDescent="0.25">
      <c r="A4" s="159"/>
      <c r="B4" s="159"/>
      <c r="C4" s="160"/>
      <c r="D4" s="160"/>
      <c r="E4" s="160"/>
      <c r="F4" s="160"/>
      <c r="G4" s="159"/>
      <c r="H4" s="159"/>
      <c r="I4" s="159"/>
      <c r="J4" s="159"/>
    </row>
    <row r="5" spans="1:10" ht="22.5" x14ac:dyDescent="0.3">
      <c r="A5" s="159"/>
      <c r="B5" s="159"/>
      <c r="C5" s="159"/>
      <c r="D5" s="159"/>
      <c r="E5" s="163" t="s">
        <v>214</v>
      </c>
      <c r="F5" s="159"/>
      <c r="G5" s="159"/>
      <c r="H5" s="159"/>
      <c r="I5" s="159"/>
      <c r="J5" s="159"/>
    </row>
    <row r="6" spans="1:10" ht="15.75" customHeight="1" x14ac:dyDescent="0.25">
      <c r="A6" s="159"/>
      <c r="B6" s="159"/>
      <c r="C6" s="159"/>
      <c r="D6" s="159"/>
      <c r="E6" s="159"/>
      <c r="F6" s="159"/>
      <c r="G6" s="159"/>
      <c r="H6" s="159"/>
      <c r="I6" s="159"/>
      <c r="J6" s="159"/>
    </row>
    <row r="7" spans="1:10" ht="18" x14ac:dyDescent="0.25">
      <c r="A7" s="159"/>
      <c r="B7" s="159"/>
      <c r="C7" s="162" t="s">
        <v>215</v>
      </c>
      <c r="D7" s="159"/>
      <c r="E7" s="159"/>
      <c r="F7" s="159"/>
      <c r="G7" s="162" t="s">
        <v>216</v>
      </c>
      <c r="H7" s="161"/>
      <c r="I7" s="159"/>
      <c r="J7" s="159"/>
    </row>
    <row r="8" spans="1:10" ht="15.75" customHeight="1" x14ac:dyDescent="0.25">
      <c r="A8" s="159"/>
      <c r="B8" s="159"/>
      <c r="C8" s="162"/>
      <c r="D8" s="159"/>
      <c r="E8" s="159"/>
      <c r="F8" s="159"/>
      <c r="G8" s="162"/>
      <c r="H8" s="161"/>
      <c r="I8" s="159"/>
      <c r="J8" s="159"/>
    </row>
    <row r="9" spans="1:10" ht="20.25" x14ac:dyDescent="0.3">
      <c r="A9" s="159"/>
      <c r="B9" s="159"/>
      <c r="C9" s="166" t="s">
        <v>281</v>
      </c>
      <c r="D9" s="125"/>
      <c r="E9" s="125"/>
      <c r="F9" s="125"/>
      <c r="G9" s="167">
        <v>6600</v>
      </c>
      <c r="H9" s="159"/>
      <c r="I9" s="159"/>
      <c r="J9" s="159"/>
    </row>
    <row r="10" spans="1:10" ht="20.25" x14ac:dyDescent="0.3">
      <c r="A10" s="159"/>
      <c r="B10" s="159"/>
      <c r="C10" s="166" t="s">
        <v>282</v>
      </c>
      <c r="D10" s="125"/>
      <c r="E10" s="125"/>
      <c r="F10" s="125"/>
      <c r="G10" s="167">
        <v>4600</v>
      </c>
      <c r="H10" s="159"/>
      <c r="I10" s="159"/>
      <c r="J10" s="159"/>
    </row>
    <row r="11" spans="1:10" ht="20.25" x14ac:dyDescent="0.3">
      <c r="A11" s="159"/>
      <c r="B11" s="159"/>
      <c r="C11" s="166" t="s">
        <v>274</v>
      </c>
      <c r="D11" s="125"/>
      <c r="E11" s="125"/>
      <c r="F11" s="125"/>
      <c r="G11" s="167">
        <v>2600</v>
      </c>
      <c r="H11" s="159"/>
      <c r="I11" s="159"/>
      <c r="J11" s="159"/>
    </row>
    <row r="12" spans="1:10" ht="18.75" customHeight="1" thickBot="1" x14ac:dyDescent="0.3">
      <c r="A12" s="168"/>
      <c r="B12" s="168"/>
      <c r="C12" s="168"/>
      <c r="D12" s="168"/>
      <c r="E12" s="168"/>
      <c r="F12" s="168"/>
      <c r="G12" s="168"/>
      <c r="H12" s="168"/>
      <c r="I12" s="168"/>
      <c r="J12" s="159"/>
    </row>
    <row r="13" spans="1:10" ht="15.75" thickTop="1" x14ac:dyDescent="0.25">
      <c r="A13" s="159"/>
      <c r="B13" s="159"/>
      <c r="C13" s="159"/>
      <c r="D13" s="159"/>
      <c r="E13" s="159"/>
      <c r="F13" s="159"/>
      <c r="G13" s="159"/>
      <c r="H13" s="159"/>
      <c r="I13" s="159"/>
      <c r="J13" s="159"/>
    </row>
    <row r="14" spans="1:10" ht="22.5" x14ac:dyDescent="0.3">
      <c r="A14" s="159"/>
      <c r="B14" s="159"/>
      <c r="C14" s="159"/>
      <c r="D14" s="159"/>
      <c r="E14" s="163" t="s">
        <v>275</v>
      </c>
      <c r="F14" s="159"/>
      <c r="G14" s="159"/>
      <c r="H14" s="159"/>
      <c r="I14" s="159"/>
      <c r="J14" s="159"/>
    </row>
    <row r="15" spans="1:10" x14ac:dyDescent="0.25">
      <c r="A15" s="159"/>
      <c r="B15" s="159"/>
      <c r="C15" s="159"/>
      <c r="D15" s="159"/>
      <c r="E15" s="159"/>
      <c r="F15" s="159"/>
      <c r="H15" s="159"/>
      <c r="I15" s="159"/>
      <c r="J15" s="159"/>
    </row>
    <row r="16" spans="1:10" ht="15.75" x14ac:dyDescent="0.25">
      <c r="A16" s="159"/>
      <c r="B16" s="159"/>
      <c r="D16" s="159"/>
      <c r="E16" s="169" t="s">
        <v>283</v>
      </c>
      <c r="F16" s="159"/>
      <c r="G16" s="159"/>
      <c r="H16" s="159"/>
      <c r="I16" s="159"/>
      <c r="J16" s="159"/>
    </row>
    <row r="17" spans="1:10" ht="10.5" customHeight="1" x14ac:dyDescent="0.25">
      <c r="A17" s="159"/>
      <c r="B17" s="159"/>
      <c r="C17" s="126"/>
      <c r="D17" s="159"/>
      <c r="E17" s="125"/>
      <c r="F17" s="159"/>
      <c r="G17" s="159"/>
      <c r="H17" s="159"/>
      <c r="I17" s="159"/>
      <c r="J17" s="159"/>
    </row>
    <row r="18" spans="1:10" ht="15.75" x14ac:dyDescent="0.25">
      <c r="A18" s="159"/>
      <c r="B18" s="159"/>
      <c r="D18" s="159"/>
      <c r="E18" s="169" t="s">
        <v>280</v>
      </c>
      <c r="F18" s="159"/>
      <c r="G18" s="159"/>
      <c r="H18" s="159"/>
      <c r="I18" s="159"/>
      <c r="J18" s="159"/>
    </row>
    <row r="19" spans="1:10" ht="10.5" customHeight="1" x14ac:dyDescent="0.25">
      <c r="A19" s="159"/>
      <c r="B19" s="159"/>
      <c r="C19" s="159"/>
      <c r="D19" s="159"/>
      <c r="E19" s="159"/>
      <c r="F19" s="159"/>
      <c r="G19" s="159"/>
      <c r="H19" s="159"/>
      <c r="I19" s="159"/>
      <c r="J19" s="159"/>
    </row>
    <row r="20" spans="1:10" ht="22.5" x14ac:dyDescent="0.3">
      <c r="A20" s="159"/>
      <c r="B20" s="159"/>
      <c r="C20" s="159"/>
      <c r="D20" s="159"/>
      <c r="E20" s="163" t="s">
        <v>219</v>
      </c>
      <c r="F20" s="159"/>
      <c r="G20" s="159"/>
      <c r="H20" s="159"/>
      <c r="I20" s="159"/>
      <c r="J20" s="159"/>
    </row>
    <row r="21" spans="1:10" ht="15.75" customHeight="1" x14ac:dyDescent="0.25">
      <c r="A21" s="159"/>
      <c r="B21" s="159"/>
      <c r="C21" s="159"/>
      <c r="D21" s="159"/>
      <c r="E21" s="159"/>
      <c r="F21" s="159"/>
      <c r="G21" s="159"/>
      <c r="H21" s="159"/>
      <c r="I21" s="159"/>
      <c r="J21" s="159"/>
    </row>
    <row r="22" spans="1:10" ht="20.25" x14ac:dyDescent="0.3">
      <c r="A22" s="159"/>
      <c r="B22" s="159"/>
      <c r="C22" s="159"/>
      <c r="D22" s="159"/>
      <c r="E22" s="166" t="s">
        <v>277</v>
      </c>
      <c r="F22" s="159"/>
      <c r="G22" s="159"/>
      <c r="H22" s="159"/>
      <c r="I22" s="159"/>
      <c r="J22" s="159"/>
    </row>
    <row r="23" spans="1:10" ht="17.25" customHeight="1" x14ac:dyDescent="0.25">
      <c r="A23" s="159"/>
      <c r="B23" s="159"/>
      <c r="C23" s="159"/>
      <c r="D23" s="159"/>
      <c r="E23" s="159"/>
      <c r="F23" s="159"/>
      <c r="G23" s="159"/>
      <c r="H23" s="159"/>
      <c r="I23" s="159"/>
      <c r="J23" s="159"/>
    </row>
    <row r="24" spans="1:10" ht="21" customHeight="1" x14ac:dyDescent="0.3">
      <c r="A24" s="159"/>
      <c r="B24" s="159"/>
      <c r="C24" s="159"/>
      <c r="D24" s="159"/>
      <c r="E24" s="163" t="s">
        <v>217</v>
      </c>
      <c r="F24" s="163"/>
      <c r="G24" s="159"/>
      <c r="H24" s="159"/>
      <c r="I24" s="159"/>
      <c r="J24" s="159"/>
    </row>
    <row r="25" spans="1:10" ht="18.75" customHeight="1" x14ac:dyDescent="0.25">
      <c r="A25" s="159"/>
      <c r="B25" s="159"/>
      <c r="C25" s="159"/>
      <c r="D25" s="159"/>
      <c r="E25" s="159"/>
      <c r="F25" s="159"/>
      <c r="G25" s="159"/>
      <c r="H25" s="159"/>
      <c r="I25" s="159"/>
      <c r="J25" s="159"/>
    </row>
    <row r="26" spans="1:10" ht="20.25" x14ac:dyDescent="0.3">
      <c r="A26" s="159"/>
      <c r="B26" s="159"/>
      <c r="C26" s="159"/>
      <c r="D26" s="159"/>
      <c r="E26" s="166" t="s">
        <v>279</v>
      </c>
      <c r="F26" s="159"/>
      <c r="G26" s="159"/>
      <c r="H26" s="159"/>
      <c r="I26" s="159"/>
      <c r="J26" s="159"/>
    </row>
    <row r="27" spans="1:10" ht="20.25" x14ac:dyDescent="0.3">
      <c r="A27" s="159"/>
      <c r="B27" s="159"/>
      <c r="C27" s="159"/>
      <c r="D27" s="159"/>
      <c r="E27" s="166" t="s">
        <v>278</v>
      </c>
      <c r="F27" s="159"/>
      <c r="G27" s="159"/>
      <c r="H27" s="159"/>
      <c r="I27" s="159"/>
      <c r="J27" s="159"/>
    </row>
    <row r="28" spans="1:10" x14ac:dyDescent="0.25">
      <c r="A28" s="159"/>
      <c r="B28" s="159"/>
      <c r="C28" s="159"/>
      <c r="D28" s="159"/>
      <c r="E28" s="159"/>
      <c r="F28" s="159"/>
      <c r="G28" s="159"/>
      <c r="H28" s="159"/>
      <c r="I28" s="159"/>
      <c r="J28" s="159"/>
    </row>
    <row r="29" spans="1:10" ht="15.75" thickBot="1" x14ac:dyDescent="0.3">
      <c r="A29" s="168"/>
      <c r="B29" s="168"/>
      <c r="C29" s="168"/>
      <c r="D29" s="168"/>
      <c r="E29" s="168"/>
      <c r="F29" s="168"/>
      <c r="G29" s="168"/>
      <c r="H29" s="168"/>
      <c r="I29" s="168"/>
      <c r="J29" s="159"/>
    </row>
    <row r="30" spans="1:10" ht="15.75" thickTop="1" x14ac:dyDescent="0.25">
      <c r="A30" s="159"/>
      <c r="B30" s="159"/>
      <c r="C30" s="159"/>
      <c r="D30" s="159"/>
      <c r="E30" s="159"/>
      <c r="F30" s="159"/>
      <c r="G30" s="159"/>
      <c r="H30" s="159"/>
      <c r="I30" s="159"/>
      <c r="J30" s="159"/>
    </row>
    <row r="31" spans="1:10" ht="22.5" x14ac:dyDescent="0.3">
      <c r="A31" s="159"/>
      <c r="B31" s="159"/>
      <c r="C31" s="159"/>
      <c r="D31" s="159"/>
      <c r="E31" s="163" t="s">
        <v>218</v>
      </c>
      <c r="F31" s="159"/>
      <c r="G31" s="159"/>
      <c r="H31" s="159"/>
      <c r="I31" s="159"/>
      <c r="J31" s="159"/>
    </row>
    <row r="32" spans="1:10" ht="15.75" x14ac:dyDescent="0.25">
      <c r="A32" s="159"/>
      <c r="B32" s="159"/>
      <c r="C32" s="159"/>
      <c r="D32" s="159"/>
      <c r="E32" s="165" t="s">
        <v>276</v>
      </c>
      <c r="F32" s="159"/>
      <c r="G32" s="159"/>
      <c r="H32" s="159"/>
      <c r="I32" s="159"/>
      <c r="J32" s="159"/>
    </row>
    <row r="33" spans="1:10" ht="22.5" customHeight="1" x14ac:dyDescent="0.25">
      <c r="A33" s="159"/>
      <c r="B33" s="159"/>
      <c r="C33" s="159"/>
      <c r="D33" s="159"/>
      <c r="E33" s="159"/>
      <c r="F33" s="159"/>
      <c r="G33" s="159"/>
      <c r="H33" s="159"/>
      <c r="I33" s="159"/>
      <c r="J33" s="159"/>
    </row>
    <row r="34" spans="1:10" ht="26.25" customHeight="1" x14ac:dyDescent="0.25">
      <c r="A34" s="159"/>
      <c r="B34" s="159"/>
      <c r="C34" s="124" t="s">
        <v>219</v>
      </c>
      <c r="D34" s="124"/>
      <c r="E34" s="164"/>
      <c r="F34" s="164"/>
      <c r="G34" s="124">
        <v>0.76800000000000002</v>
      </c>
      <c r="H34" s="159"/>
      <c r="I34" s="159"/>
      <c r="J34" s="159"/>
    </row>
    <row r="35" spans="1:10" ht="22.5" customHeight="1" x14ac:dyDescent="0.25">
      <c r="A35" s="159"/>
      <c r="B35" s="159"/>
      <c r="C35" s="124" t="s">
        <v>220</v>
      </c>
      <c r="D35" s="124"/>
      <c r="E35" s="164"/>
      <c r="F35" s="164"/>
      <c r="G35" s="124">
        <v>0.68400000000000005</v>
      </c>
      <c r="H35" s="159"/>
      <c r="I35" s="159"/>
      <c r="J35" s="159"/>
    </row>
    <row r="36" spans="1:10" ht="24.75" customHeight="1" x14ac:dyDescent="0.25">
      <c r="A36" s="159"/>
      <c r="B36" s="159"/>
      <c r="C36" s="124" t="s">
        <v>221</v>
      </c>
      <c r="D36" s="124"/>
      <c r="E36" s="164"/>
      <c r="F36" s="164"/>
      <c r="G36" s="124">
        <v>0.68400000000000005</v>
      </c>
      <c r="H36" s="159"/>
      <c r="I36" s="159"/>
      <c r="J36" s="159"/>
    </row>
    <row r="37" spans="1:10" ht="23.25" customHeight="1" x14ac:dyDescent="0.25">
      <c r="A37" s="159"/>
      <c r="B37" s="159"/>
      <c r="C37" s="124" t="s">
        <v>214</v>
      </c>
      <c r="D37" s="124"/>
      <c r="E37" s="164"/>
      <c r="F37" s="164"/>
      <c r="G37" s="124">
        <v>0.76800000000000002</v>
      </c>
      <c r="H37" s="159"/>
      <c r="I37" s="159"/>
      <c r="J37" s="159"/>
    </row>
  </sheetData>
  <pageMargins left="0.55000000000000004" right="0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FF8D-78EC-4E54-840E-9CFC79F11264}">
  <dimension ref="A1:L12"/>
  <sheetViews>
    <sheetView workbookViewId="0">
      <selection sqref="A1:XFD1"/>
    </sheetView>
  </sheetViews>
  <sheetFormatPr defaultColWidth="30.85546875" defaultRowHeight="15" x14ac:dyDescent="0.25"/>
  <cols>
    <col min="1" max="1" width="18.140625" bestFit="1" customWidth="1"/>
    <col min="2" max="2" width="22.5703125" bestFit="1" customWidth="1"/>
    <col min="3" max="3" width="9.28515625" style="6" bestFit="1" customWidth="1"/>
    <col min="4" max="4" width="9.5703125" style="4" bestFit="1" customWidth="1"/>
    <col min="5" max="5" width="4.42578125" style="10" bestFit="1" customWidth="1"/>
    <col min="6" max="6" width="10.140625" style="10" bestFit="1" customWidth="1"/>
    <col min="7" max="7" width="13.42578125" style="4" bestFit="1" customWidth="1"/>
    <col min="8" max="8" width="13.28515625" style="4" bestFit="1" customWidth="1"/>
    <col min="9" max="9" width="14.28515625" style="8" bestFit="1" customWidth="1"/>
    <col min="10" max="10" width="10.7109375" style="8" bestFit="1" customWidth="1"/>
    <col min="11" max="11" width="12" style="20" bestFit="1" customWidth="1"/>
    <col min="12" max="12" width="5.42578125" style="2" bestFit="1" customWidth="1"/>
  </cols>
  <sheetData>
    <row r="1" spans="1:12" ht="21" x14ac:dyDescent="0.35">
      <c r="A1" s="170" t="s">
        <v>209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/>
    </row>
    <row r="2" spans="1:12" ht="23.25" x14ac:dyDescent="0.35">
      <c r="A2" s="170" t="s">
        <v>26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22"/>
    </row>
    <row r="3" spans="1:12" x14ac:dyDescent="0.25">
      <c r="A3" s="1" t="s">
        <v>0</v>
      </c>
      <c r="B3" s="1" t="s">
        <v>1</v>
      </c>
      <c r="C3" s="5" t="s">
        <v>2</v>
      </c>
      <c r="D3" s="3" t="s">
        <v>3</v>
      </c>
      <c r="E3" s="1" t="s">
        <v>4</v>
      </c>
      <c r="F3" s="3" t="s">
        <v>5</v>
      </c>
      <c r="G3" s="3" t="s">
        <v>6</v>
      </c>
      <c r="H3" s="7" t="s">
        <v>9</v>
      </c>
      <c r="I3" s="7" t="s">
        <v>10</v>
      </c>
      <c r="J3" s="3" t="s">
        <v>25</v>
      </c>
    </row>
    <row r="4" spans="1:12" x14ac:dyDescent="0.25">
      <c r="A4" t="s">
        <v>12</v>
      </c>
      <c r="B4" t="s">
        <v>13</v>
      </c>
      <c r="C4" s="6">
        <v>45061</v>
      </c>
      <c r="D4" s="4">
        <v>90000</v>
      </c>
      <c r="E4" t="s">
        <v>14</v>
      </c>
      <c r="F4" s="4">
        <v>90000</v>
      </c>
      <c r="G4" s="4">
        <v>90000</v>
      </c>
      <c r="H4" s="8">
        <v>41.3</v>
      </c>
      <c r="I4" s="8">
        <v>41.3</v>
      </c>
      <c r="J4" s="20">
        <v>2179.176755447942</v>
      </c>
    </row>
    <row r="5" spans="1:12" x14ac:dyDescent="0.25">
      <c r="A5" t="s">
        <v>15</v>
      </c>
      <c r="B5" t="s">
        <v>16</v>
      </c>
      <c r="C5" s="6">
        <v>45205</v>
      </c>
      <c r="D5" s="4">
        <v>146520</v>
      </c>
      <c r="E5" t="s">
        <v>14</v>
      </c>
      <c r="F5" s="4">
        <v>146520</v>
      </c>
      <c r="G5" s="4">
        <v>146520</v>
      </c>
      <c r="H5" s="8">
        <v>50</v>
      </c>
      <c r="I5" s="8">
        <v>50</v>
      </c>
      <c r="J5" s="20">
        <v>2930.4</v>
      </c>
    </row>
    <row r="6" spans="1:12" x14ac:dyDescent="0.25">
      <c r="A6" t="s">
        <v>17</v>
      </c>
      <c r="B6" t="s">
        <v>18</v>
      </c>
      <c r="C6" s="6">
        <v>45229</v>
      </c>
      <c r="D6" s="4">
        <v>157500</v>
      </c>
      <c r="E6" t="s">
        <v>14</v>
      </c>
      <c r="F6" s="4">
        <v>157500</v>
      </c>
      <c r="G6" s="4">
        <v>157500</v>
      </c>
      <c r="H6" s="8">
        <v>70</v>
      </c>
      <c r="I6" s="8">
        <v>70</v>
      </c>
      <c r="J6" s="20">
        <v>2250</v>
      </c>
    </row>
    <row r="7" spans="1:12" x14ac:dyDescent="0.25">
      <c r="A7" t="s">
        <v>206</v>
      </c>
      <c r="B7" t="s">
        <v>207</v>
      </c>
      <c r="C7" s="6">
        <v>45184</v>
      </c>
      <c r="D7" s="4">
        <v>85000</v>
      </c>
      <c r="E7" t="s">
        <v>14</v>
      </c>
      <c r="F7" s="4">
        <v>85000</v>
      </c>
      <c r="G7" s="4">
        <v>85000</v>
      </c>
      <c r="H7" s="8">
        <v>40</v>
      </c>
      <c r="I7" s="8">
        <v>40</v>
      </c>
      <c r="J7" s="20">
        <v>2125</v>
      </c>
    </row>
    <row r="8" spans="1:12" ht="15.75" thickBot="1" x14ac:dyDescent="0.3">
      <c r="A8" t="s">
        <v>19</v>
      </c>
      <c r="B8" t="s">
        <v>20</v>
      </c>
      <c r="C8" s="6">
        <v>45068</v>
      </c>
      <c r="D8" s="4">
        <v>104000</v>
      </c>
      <c r="E8" t="s">
        <v>14</v>
      </c>
      <c r="F8" s="4">
        <v>104000</v>
      </c>
      <c r="G8" s="4">
        <v>104000</v>
      </c>
      <c r="H8" s="8">
        <v>38</v>
      </c>
      <c r="I8" s="8">
        <v>38</v>
      </c>
      <c r="J8" s="20">
        <v>2736.8421052631579</v>
      </c>
    </row>
    <row r="9" spans="1:12" ht="15.75" thickTop="1" x14ac:dyDescent="0.25">
      <c r="A9" s="107"/>
      <c r="B9" s="107"/>
      <c r="C9" s="111" t="s">
        <v>21</v>
      </c>
      <c r="D9" s="109">
        <f>SUM(D4:D8)</f>
        <v>583020</v>
      </c>
      <c r="E9" s="107"/>
      <c r="F9" s="109">
        <f>SUM(F4:F8)</f>
        <v>583020</v>
      </c>
      <c r="G9" s="109">
        <f>SUM(G4:G8)</f>
        <v>583020</v>
      </c>
      <c r="H9" s="113">
        <v>239.3</v>
      </c>
      <c r="I9" s="113">
        <v>239.3</v>
      </c>
      <c r="J9" s="18"/>
    </row>
    <row r="10" spans="1:12" ht="15.75" thickBot="1" x14ac:dyDescent="0.3">
      <c r="A10" s="108"/>
      <c r="B10" s="108"/>
      <c r="C10" s="112"/>
      <c r="D10" s="110"/>
      <c r="E10" s="108"/>
      <c r="F10" s="110"/>
      <c r="G10" s="110"/>
      <c r="H10" s="114"/>
      <c r="I10" s="114"/>
      <c r="J10" s="115"/>
    </row>
    <row r="11" spans="1:12" ht="15.75" thickBot="1" x14ac:dyDescent="0.3">
      <c r="A11" s="116"/>
      <c r="B11" s="116"/>
      <c r="C11" s="117"/>
      <c r="D11" s="118"/>
      <c r="E11" s="116"/>
      <c r="F11" s="119" t="s">
        <v>208</v>
      </c>
      <c r="G11" s="37" t="s">
        <v>190</v>
      </c>
      <c r="H11" s="120">
        <v>2436.3560384454699</v>
      </c>
      <c r="I11" s="123" t="s">
        <v>32</v>
      </c>
      <c r="J11" s="121">
        <v>2400</v>
      </c>
    </row>
    <row r="12" spans="1:12" x14ac:dyDescent="0.25">
      <c r="H12" s="8"/>
      <c r="J12" s="20"/>
    </row>
  </sheetData>
  <mergeCells count="2">
    <mergeCell ref="A2:K2"/>
    <mergeCell ref="A1:K1"/>
  </mergeCells>
  <pageMargins left="0.5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CBA8-DD42-4C94-AEC1-481D8239B3CF}">
  <dimension ref="A1:L65"/>
  <sheetViews>
    <sheetView workbookViewId="0">
      <selection activeCell="F67" sqref="F67"/>
    </sheetView>
  </sheetViews>
  <sheetFormatPr defaultRowHeight="15" x14ac:dyDescent="0.25"/>
  <cols>
    <col min="1" max="1" width="18.5703125" bestFit="1" customWidth="1"/>
    <col min="2" max="2" width="14.7109375" style="100" bestFit="1" customWidth="1"/>
    <col min="3" max="3" width="9.7109375" bestFit="1" customWidth="1"/>
    <col min="4" max="4" width="5.5703125" bestFit="1" customWidth="1"/>
    <col min="5" max="5" width="10.85546875" bestFit="1" customWidth="1"/>
    <col min="6" max="6" width="15.7109375" bestFit="1" customWidth="1"/>
    <col min="7" max="7" width="14.28515625" bestFit="1" customWidth="1"/>
    <col min="8" max="8" width="10.7109375" bestFit="1" customWidth="1"/>
    <col min="9" max="9" width="10" bestFit="1" customWidth="1"/>
    <col min="10" max="10" width="14.5703125" bestFit="1" customWidth="1"/>
  </cols>
  <sheetData>
    <row r="1" spans="1:10" ht="23.25" x14ac:dyDescent="0.35">
      <c r="A1" s="171" t="s">
        <v>224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x14ac:dyDescent="0.25">
      <c r="A2" s="1" t="s">
        <v>0</v>
      </c>
      <c r="B2" s="95" t="s">
        <v>1</v>
      </c>
      <c r="C2" s="5" t="s">
        <v>2</v>
      </c>
      <c r="D2" s="9" t="s">
        <v>4</v>
      </c>
      <c r="E2" s="3" t="s">
        <v>5</v>
      </c>
      <c r="F2" s="3" t="s">
        <v>6</v>
      </c>
      <c r="G2" s="7" t="s">
        <v>9</v>
      </c>
      <c r="H2" s="7" t="s">
        <v>10</v>
      </c>
      <c r="I2" s="3" t="s">
        <v>25</v>
      </c>
      <c r="J2" s="9" t="s">
        <v>11</v>
      </c>
    </row>
    <row r="3" spans="1:10" x14ac:dyDescent="0.25">
      <c r="A3" s="2" t="s">
        <v>33</v>
      </c>
      <c r="B3" s="96" t="s">
        <v>34</v>
      </c>
      <c r="C3" s="22">
        <v>45407</v>
      </c>
      <c r="D3" s="21" t="s">
        <v>14</v>
      </c>
      <c r="E3" s="20">
        <v>315000</v>
      </c>
      <c r="F3" s="20">
        <v>309194</v>
      </c>
      <c r="G3" s="15">
        <v>50</v>
      </c>
      <c r="H3" s="15">
        <v>30</v>
      </c>
      <c r="I3" s="20">
        <f>SUM(F3/G3)</f>
        <v>6183.88</v>
      </c>
      <c r="J3" s="21" t="s">
        <v>35</v>
      </c>
    </row>
    <row r="4" spans="1:10" x14ac:dyDescent="0.25">
      <c r="A4" s="2" t="s">
        <v>222</v>
      </c>
      <c r="B4" s="96" t="s">
        <v>223</v>
      </c>
      <c r="C4" s="22">
        <v>45446</v>
      </c>
      <c r="D4" s="21" t="s">
        <v>14</v>
      </c>
      <c r="E4" s="20">
        <v>280000</v>
      </c>
      <c r="F4" s="20">
        <v>19092</v>
      </c>
      <c r="G4" s="15">
        <v>7.5</v>
      </c>
      <c r="H4" s="15">
        <v>7.5</v>
      </c>
      <c r="I4" s="20">
        <f>SUM(F4/G4)</f>
        <v>2545.6</v>
      </c>
      <c r="J4" s="11"/>
    </row>
    <row r="5" spans="1:10" x14ac:dyDescent="0.25">
      <c r="A5" s="2" t="s">
        <v>36</v>
      </c>
      <c r="B5" s="96" t="s">
        <v>37</v>
      </c>
      <c r="C5" s="22">
        <v>45382</v>
      </c>
      <c r="D5" s="21" t="s">
        <v>29</v>
      </c>
      <c r="E5" s="20">
        <v>25000</v>
      </c>
      <c r="F5" s="26">
        <v>25000</v>
      </c>
      <c r="G5" s="15">
        <v>3.68</v>
      </c>
      <c r="H5" s="15">
        <v>3.68</v>
      </c>
      <c r="I5" s="20">
        <f>SUM(F5/G5)</f>
        <v>6793.478260869565</v>
      </c>
      <c r="J5" s="11"/>
    </row>
    <row r="6" spans="1:10" ht="15.75" thickBot="1" x14ac:dyDescent="0.3">
      <c r="A6" s="101"/>
      <c r="B6" s="102"/>
      <c r="C6" s="103" t="s">
        <v>21</v>
      </c>
      <c r="D6" s="104"/>
      <c r="E6" s="105">
        <f>SUM(E3:E5)</f>
        <v>620000</v>
      </c>
      <c r="F6" s="105">
        <f>SUM(F3:F5)</f>
        <v>353286</v>
      </c>
      <c r="G6" s="106">
        <f>SUM(G3:G5)</f>
        <v>61.18</v>
      </c>
      <c r="H6" s="106">
        <f>SUM(H3:H5)</f>
        <v>41.18</v>
      </c>
      <c r="I6" s="105"/>
      <c r="J6" s="105"/>
    </row>
    <row r="7" spans="1:10" ht="16.5" thickBot="1" x14ac:dyDescent="0.3">
      <c r="A7" s="12"/>
      <c r="B7" s="97"/>
      <c r="C7" s="25"/>
      <c r="D7" s="24"/>
      <c r="E7" s="30" t="s">
        <v>22</v>
      </c>
      <c r="F7" s="30" t="s">
        <v>24</v>
      </c>
      <c r="G7" s="17">
        <f>SUM(F6/G6)</f>
        <v>5774.5341614906829</v>
      </c>
      <c r="H7" s="19"/>
      <c r="I7" s="127" t="s">
        <v>32</v>
      </c>
      <c r="J7" s="65">
        <v>5800</v>
      </c>
    </row>
    <row r="9" spans="1:10" ht="18.75" x14ac:dyDescent="0.3">
      <c r="A9" s="171" t="s">
        <v>256</v>
      </c>
      <c r="B9" s="171"/>
      <c r="C9" s="171"/>
      <c r="D9" s="171"/>
      <c r="E9" s="171"/>
      <c r="F9" s="171"/>
      <c r="G9" s="171"/>
      <c r="H9" s="171"/>
      <c r="I9" s="171"/>
      <c r="J9" s="171"/>
    </row>
    <row r="10" spans="1:10" x14ac:dyDescent="0.25">
      <c r="A10" s="135" t="s">
        <v>0</v>
      </c>
      <c r="B10" s="95" t="s">
        <v>1</v>
      </c>
      <c r="C10" s="136" t="s">
        <v>2</v>
      </c>
      <c r="D10" s="135" t="s">
        <v>4</v>
      </c>
      <c r="E10" s="137" t="s">
        <v>5</v>
      </c>
      <c r="F10" s="137" t="s">
        <v>6</v>
      </c>
      <c r="G10" s="138" t="s">
        <v>7</v>
      </c>
      <c r="H10" s="14" t="s">
        <v>8</v>
      </c>
      <c r="I10" s="137" t="s">
        <v>231</v>
      </c>
      <c r="J10" s="9" t="s">
        <v>11</v>
      </c>
    </row>
    <row r="11" spans="1:10" x14ac:dyDescent="0.25">
      <c r="A11" s="100" t="s">
        <v>233</v>
      </c>
      <c r="B11" s="96" t="s">
        <v>127</v>
      </c>
      <c r="C11" s="129">
        <v>45614</v>
      </c>
      <c r="D11" s="100" t="s">
        <v>14</v>
      </c>
      <c r="E11" s="130">
        <v>410000</v>
      </c>
      <c r="F11" s="130">
        <f>E11-225774</f>
        <v>184226</v>
      </c>
      <c r="G11" s="131">
        <v>266</v>
      </c>
      <c r="H11" s="100"/>
      <c r="I11" s="130">
        <f t="shared" ref="I11:I22" si="0">F11/G11</f>
        <v>692.57894736842104</v>
      </c>
    </row>
    <row r="12" spans="1:10" x14ac:dyDescent="0.25">
      <c r="A12" s="100" t="s">
        <v>234</v>
      </c>
      <c r="B12" s="96" t="s">
        <v>235</v>
      </c>
      <c r="C12" s="129">
        <v>45716</v>
      </c>
      <c r="D12" s="100" t="s">
        <v>14</v>
      </c>
      <c r="E12" s="130">
        <v>338000</v>
      </c>
      <c r="F12" s="130">
        <f>E12-157205</f>
        <v>180795</v>
      </c>
      <c r="G12" s="131">
        <v>210</v>
      </c>
      <c r="H12" s="100"/>
      <c r="I12" s="130">
        <f t="shared" si="0"/>
        <v>860.92857142857144</v>
      </c>
    </row>
    <row r="13" spans="1:10" x14ac:dyDescent="0.25">
      <c r="A13" s="100" t="s">
        <v>236</v>
      </c>
      <c r="B13" s="96" t="s">
        <v>237</v>
      </c>
      <c r="C13" s="129">
        <v>45408</v>
      </c>
      <c r="D13" s="100" t="s">
        <v>14</v>
      </c>
      <c r="E13" s="130">
        <v>500000</v>
      </c>
      <c r="F13" s="130">
        <f>E13-331966</f>
        <v>168034</v>
      </c>
      <c r="G13" s="131">
        <v>186.66</v>
      </c>
      <c r="H13" s="100"/>
      <c r="I13" s="130">
        <f t="shared" si="0"/>
        <v>900.21429336762026</v>
      </c>
    </row>
    <row r="14" spans="1:10" x14ac:dyDescent="0.25">
      <c r="A14" s="100" t="s">
        <v>238</v>
      </c>
      <c r="B14" s="96" t="s">
        <v>239</v>
      </c>
      <c r="C14" s="129">
        <v>45366</v>
      </c>
      <c r="D14" s="100" t="s">
        <v>14</v>
      </c>
      <c r="E14" s="130">
        <v>770000</v>
      </c>
      <c r="F14" s="130">
        <f>E14-560662</f>
        <v>209338</v>
      </c>
      <c r="G14" s="131">
        <v>300</v>
      </c>
      <c r="H14" s="100"/>
      <c r="I14" s="130">
        <f t="shared" si="0"/>
        <v>697.79333333333329</v>
      </c>
    </row>
    <row r="15" spans="1:10" x14ac:dyDescent="0.25">
      <c r="A15" s="100" t="s">
        <v>240</v>
      </c>
      <c r="B15" s="96" t="s">
        <v>241</v>
      </c>
      <c r="C15" s="129">
        <v>45526</v>
      </c>
      <c r="D15" s="100" t="s">
        <v>14</v>
      </c>
      <c r="E15" s="130">
        <v>125000</v>
      </c>
      <c r="F15" s="130">
        <f>E15-59673</f>
        <v>65327</v>
      </c>
      <c r="G15" s="131">
        <v>97</v>
      </c>
      <c r="H15" s="100"/>
      <c r="I15" s="130">
        <f t="shared" si="0"/>
        <v>673.47422680412376</v>
      </c>
    </row>
    <row r="16" spans="1:10" x14ac:dyDescent="0.25">
      <c r="A16" s="100" t="s">
        <v>242</v>
      </c>
      <c r="B16" s="96" t="s">
        <v>243</v>
      </c>
      <c r="C16" s="129">
        <v>45077</v>
      </c>
      <c r="D16" s="100" t="s">
        <v>14</v>
      </c>
      <c r="E16" s="130">
        <v>225000</v>
      </c>
      <c r="F16" s="130">
        <f>E16-134193</f>
        <v>90807</v>
      </c>
      <c r="G16" s="131">
        <v>98</v>
      </c>
      <c r="H16" s="100"/>
      <c r="I16" s="130">
        <f t="shared" si="0"/>
        <v>926.60204081632651</v>
      </c>
    </row>
    <row r="17" spans="1:10" x14ac:dyDescent="0.25">
      <c r="A17" s="100" t="s">
        <v>244</v>
      </c>
      <c r="B17" s="96" t="s">
        <v>245</v>
      </c>
      <c r="C17" s="129">
        <v>45315</v>
      </c>
      <c r="D17" s="100" t="s">
        <v>14</v>
      </c>
      <c r="E17" s="130">
        <v>410000</v>
      </c>
      <c r="F17" s="130">
        <f>E17-326790</f>
        <v>83210</v>
      </c>
      <c r="G17" s="131">
        <v>325</v>
      </c>
      <c r="H17" s="100"/>
      <c r="I17" s="130">
        <f t="shared" si="0"/>
        <v>256.03076923076924</v>
      </c>
    </row>
    <row r="18" spans="1:10" x14ac:dyDescent="0.25">
      <c r="A18" s="100" t="s">
        <v>246</v>
      </c>
      <c r="B18" s="96" t="s">
        <v>247</v>
      </c>
      <c r="C18" s="129">
        <v>45555</v>
      </c>
      <c r="D18" s="100" t="s">
        <v>14</v>
      </c>
      <c r="E18" s="130">
        <v>103700</v>
      </c>
      <c r="F18" s="130">
        <f>E18-82856</f>
        <v>20844</v>
      </c>
      <c r="G18" s="131">
        <v>72</v>
      </c>
      <c r="H18" s="100"/>
      <c r="I18" s="130">
        <f t="shared" si="0"/>
        <v>289.5</v>
      </c>
    </row>
    <row r="19" spans="1:10" x14ac:dyDescent="0.25">
      <c r="A19" s="100" t="s">
        <v>248</v>
      </c>
      <c r="B19" s="96" t="s">
        <v>249</v>
      </c>
      <c r="C19" s="129">
        <v>45441</v>
      </c>
      <c r="D19" s="100" t="s">
        <v>14</v>
      </c>
      <c r="E19" s="130">
        <v>100000</v>
      </c>
      <c r="F19" s="130">
        <f>E19-87212</f>
        <v>12788</v>
      </c>
      <c r="G19" s="131">
        <v>88</v>
      </c>
      <c r="H19" s="100"/>
      <c r="I19" s="130">
        <f t="shared" si="0"/>
        <v>145.31818181818181</v>
      </c>
    </row>
    <row r="20" spans="1:10" x14ac:dyDescent="0.25">
      <c r="A20" s="100" t="s">
        <v>250</v>
      </c>
      <c r="B20" s="96" t="s">
        <v>251</v>
      </c>
      <c r="C20" s="129">
        <v>45215</v>
      </c>
      <c r="D20" s="100" t="s">
        <v>29</v>
      </c>
      <c r="E20" s="130">
        <v>134862</v>
      </c>
      <c r="F20" s="130">
        <f>E20-101128</f>
        <v>33734</v>
      </c>
      <c r="G20" s="131">
        <v>150.04</v>
      </c>
      <c r="H20" s="100"/>
      <c r="I20" s="130">
        <f t="shared" si="0"/>
        <v>224.8333777659291</v>
      </c>
    </row>
    <row r="21" spans="1:10" x14ac:dyDescent="0.25">
      <c r="A21" s="100" t="s">
        <v>252</v>
      </c>
      <c r="B21" s="96" t="s">
        <v>253</v>
      </c>
      <c r="C21" s="129">
        <v>45457</v>
      </c>
      <c r="D21" s="100" t="s">
        <v>14</v>
      </c>
      <c r="E21" s="130">
        <v>350000</v>
      </c>
      <c r="F21" s="130">
        <f>E21-204608</f>
        <v>145392</v>
      </c>
      <c r="G21" s="131">
        <v>202</v>
      </c>
      <c r="H21" s="100"/>
      <c r="I21" s="130">
        <f t="shared" si="0"/>
        <v>719.76237623762381</v>
      </c>
    </row>
    <row r="22" spans="1:10" x14ac:dyDescent="0.25">
      <c r="A22" s="100" t="s">
        <v>254</v>
      </c>
      <c r="B22" s="96" t="s">
        <v>255</v>
      </c>
      <c r="C22" s="129">
        <v>45107</v>
      </c>
      <c r="D22" s="100" t="s">
        <v>14</v>
      </c>
      <c r="E22" s="130">
        <v>700000</v>
      </c>
      <c r="F22" s="130">
        <f>E22-506433</f>
        <v>193567</v>
      </c>
      <c r="G22" s="131">
        <v>230</v>
      </c>
      <c r="H22" s="100"/>
      <c r="I22" s="130">
        <f t="shared" si="0"/>
        <v>841.59565217391309</v>
      </c>
    </row>
    <row r="23" spans="1:10" x14ac:dyDescent="0.25">
      <c r="A23" s="100" t="s">
        <v>257</v>
      </c>
      <c r="B23" s="96" t="s">
        <v>258</v>
      </c>
      <c r="C23" s="129">
        <v>45054</v>
      </c>
      <c r="D23" s="130" t="s">
        <v>14</v>
      </c>
      <c r="E23" s="130">
        <v>400000</v>
      </c>
      <c r="F23" s="130">
        <v>176751</v>
      </c>
      <c r="G23" s="100">
        <v>292</v>
      </c>
      <c r="H23" s="100"/>
      <c r="I23" s="130">
        <v>605</v>
      </c>
    </row>
    <row r="24" spans="1:10" x14ac:dyDescent="0.25">
      <c r="A24" s="100" t="s">
        <v>259</v>
      </c>
      <c r="B24" s="96" t="s">
        <v>260</v>
      </c>
      <c r="C24" s="129">
        <v>45092</v>
      </c>
      <c r="D24" s="130" t="s">
        <v>14</v>
      </c>
      <c r="E24" s="130">
        <v>40000</v>
      </c>
      <c r="F24" s="130">
        <v>22169</v>
      </c>
      <c r="G24" s="100">
        <v>105</v>
      </c>
      <c r="H24" s="100"/>
      <c r="I24" s="130">
        <v>211</v>
      </c>
    </row>
    <row r="25" spans="1:10" x14ac:dyDescent="0.25">
      <c r="A25" s="100" t="s">
        <v>261</v>
      </c>
      <c r="B25" s="96" t="s">
        <v>262</v>
      </c>
      <c r="C25" s="129">
        <v>45335</v>
      </c>
      <c r="D25" s="130" t="s">
        <v>14</v>
      </c>
      <c r="E25" s="130">
        <v>175000</v>
      </c>
      <c r="F25" s="130">
        <v>67209</v>
      </c>
      <c r="G25" s="100">
        <v>264</v>
      </c>
      <c r="H25" s="100"/>
      <c r="I25" s="130">
        <v>255</v>
      </c>
    </row>
    <row r="26" spans="1:10" ht="15.75" thickBot="1" x14ac:dyDescent="0.3">
      <c r="A26" s="100" t="s">
        <v>30</v>
      </c>
      <c r="B26" s="96" t="s">
        <v>31</v>
      </c>
      <c r="C26" s="129">
        <v>45352</v>
      </c>
      <c r="D26" s="100" t="s">
        <v>14</v>
      </c>
      <c r="E26" s="130">
        <v>58000</v>
      </c>
      <c r="F26" s="130">
        <f>E26-0</f>
        <v>58000</v>
      </c>
      <c r="G26" s="131">
        <v>285.686667</v>
      </c>
      <c r="H26" s="152"/>
      <c r="I26" s="130">
        <f>F26/G26</f>
        <v>203.0196249935598</v>
      </c>
    </row>
    <row r="27" spans="1:10" ht="15.75" thickTop="1" x14ac:dyDescent="0.25">
      <c r="A27" s="139"/>
      <c r="B27" s="139"/>
      <c r="C27" s="140" t="s">
        <v>21</v>
      </c>
      <c r="D27" s="139"/>
      <c r="E27" s="141">
        <f>+SUM(E11:E26)</f>
        <v>4839562</v>
      </c>
      <c r="F27" s="141">
        <f>+SUM(F11:F26)</f>
        <v>1712191</v>
      </c>
      <c r="G27" s="142">
        <f>+SUM(G11:G26)</f>
        <v>3171.3866669999998</v>
      </c>
      <c r="I27" s="141"/>
    </row>
    <row r="28" spans="1:10" ht="15.75" thickBot="1" x14ac:dyDescent="0.3">
      <c r="A28" s="143"/>
      <c r="B28" s="143"/>
      <c r="C28" s="144"/>
      <c r="D28" s="145"/>
      <c r="E28" s="143"/>
      <c r="F28" s="145"/>
      <c r="G28" s="145"/>
      <c r="H28" s="146"/>
      <c r="I28" s="145"/>
    </row>
    <row r="29" spans="1:10" ht="15.75" thickBot="1" x14ac:dyDescent="0.3">
      <c r="A29" s="147"/>
      <c r="B29" s="147"/>
      <c r="C29" s="148"/>
      <c r="D29" s="149"/>
      <c r="E29" s="147"/>
      <c r="F29" s="153" t="s">
        <v>263</v>
      </c>
      <c r="G29" s="149" t="s">
        <v>264</v>
      </c>
      <c r="H29" s="150">
        <f>F27/G27</f>
        <v>539.88717863270256</v>
      </c>
      <c r="I29" s="41" t="s">
        <v>32</v>
      </c>
      <c r="J29" s="46">
        <v>600</v>
      </c>
    </row>
    <row r="31" spans="1:10" ht="15.75" x14ac:dyDescent="0.25">
      <c r="B31" s="96"/>
      <c r="C31" s="6"/>
      <c r="D31" s="21"/>
      <c r="E31" s="4"/>
      <c r="F31" s="42"/>
      <c r="G31" s="134"/>
      <c r="I31" s="66"/>
      <c r="J31" s="67"/>
    </row>
    <row r="32" spans="1:10" ht="18.75" x14ac:dyDescent="0.3">
      <c r="A32" s="171" t="s">
        <v>229</v>
      </c>
      <c r="B32" s="171"/>
      <c r="C32" s="171"/>
      <c r="D32" s="171"/>
      <c r="E32" s="171"/>
      <c r="F32" s="171"/>
      <c r="G32" s="171"/>
      <c r="H32" s="171"/>
      <c r="I32" s="171"/>
      <c r="J32" s="171"/>
    </row>
    <row r="33" spans="1:10" x14ac:dyDescent="0.25">
      <c r="A33" s="1" t="s">
        <v>0</v>
      </c>
      <c r="B33" s="9" t="s">
        <v>1</v>
      </c>
      <c r="C33" s="5" t="s">
        <v>2</v>
      </c>
      <c r="D33" s="9" t="s">
        <v>4</v>
      </c>
      <c r="E33" s="3" t="s">
        <v>5</v>
      </c>
      <c r="F33" s="3" t="s">
        <v>6</v>
      </c>
      <c r="G33" s="13" t="s">
        <v>7</v>
      </c>
      <c r="H33" s="14" t="s">
        <v>8</v>
      </c>
      <c r="I33" s="3" t="s">
        <v>91</v>
      </c>
      <c r="J33" s="9" t="s">
        <v>11</v>
      </c>
    </row>
    <row r="34" spans="1:10" x14ac:dyDescent="0.25">
      <c r="A34" t="s">
        <v>92</v>
      </c>
      <c r="B34" s="10" t="s">
        <v>93</v>
      </c>
      <c r="C34" s="6">
        <v>45105</v>
      </c>
      <c r="D34" s="21" t="s">
        <v>14</v>
      </c>
      <c r="E34" s="4">
        <v>13500</v>
      </c>
      <c r="F34" s="4">
        <v>13500</v>
      </c>
      <c r="G34" s="28">
        <v>114</v>
      </c>
      <c r="H34" s="29">
        <v>340</v>
      </c>
      <c r="I34" s="20">
        <f t="shared" ref="I34:I42" si="1">SUM(F34/G34)</f>
        <v>118.42105263157895</v>
      </c>
      <c r="J34" s="21"/>
    </row>
    <row r="35" spans="1:10" x14ac:dyDescent="0.25">
      <c r="A35" t="s">
        <v>94</v>
      </c>
      <c r="B35" s="10" t="s">
        <v>95</v>
      </c>
      <c r="C35" s="6">
        <v>45203</v>
      </c>
      <c r="D35" s="21" t="s">
        <v>14</v>
      </c>
      <c r="E35" s="4">
        <v>16000</v>
      </c>
      <c r="F35" s="4">
        <v>16000</v>
      </c>
      <c r="G35" s="28">
        <v>132</v>
      </c>
      <c r="H35" s="29">
        <v>132</v>
      </c>
      <c r="I35" s="20">
        <f t="shared" si="1"/>
        <v>121.21212121212122</v>
      </c>
      <c r="J35" s="21"/>
    </row>
    <row r="36" spans="1:10" x14ac:dyDescent="0.25">
      <c r="A36" t="s">
        <v>96</v>
      </c>
      <c r="B36"/>
      <c r="C36" s="6">
        <v>45328</v>
      </c>
      <c r="D36" s="21" t="s">
        <v>14</v>
      </c>
      <c r="E36" s="4">
        <v>15500</v>
      </c>
      <c r="F36" s="4">
        <v>15500</v>
      </c>
      <c r="G36" s="28">
        <v>125.3</v>
      </c>
      <c r="H36" s="29">
        <v>128</v>
      </c>
      <c r="I36" s="20">
        <f t="shared" si="1"/>
        <v>123.70311252992818</v>
      </c>
      <c r="J36" s="21"/>
    </row>
    <row r="37" spans="1:10" x14ac:dyDescent="0.25">
      <c r="A37" t="s">
        <v>97</v>
      </c>
      <c r="B37" s="10" t="s">
        <v>98</v>
      </c>
      <c r="C37" s="6">
        <v>45156</v>
      </c>
      <c r="D37" s="21" t="s">
        <v>14</v>
      </c>
      <c r="E37" s="4">
        <v>20000</v>
      </c>
      <c r="F37" s="4">
        <v>20000</v>
      </c>
      <c r="G37" s="28">
        <v>113</v>
      </c>
      <c r="H37" s="29">
        <v>225</v>
      </c>
      <c r="I37" s="20">
        <f t="shared" si="1"/>
        <v>176.99115044247787</v>
      </c>
      <c r="J37" s="21" t="s">
        <v>99</v>
      </c>
    </row>
    <row r="38" spans="1:10" x14ac:dyDescent="0.25">
      <c r="A38" t="s">
        <v>100</v>
      </c>
      <c r="B38" s="10" t="s">
        <v>101</v>
      </c>
      <c r="C38" s="6">
        <v>45495</v>
      </c>
      <c r="D38" s="21" t="s">
        <v>14</v>
      </c>
      <c r="E38" s="4">
        <v>28500</v>
      </c>
      <c r="F38" s="4">
        <v>28500</v>
      </c>
      <c r="G38" s="28">
        <v>158</v>
      </c>
      <c r="H38" s="29">
        <v>100</v>
      </c>
      <c r="I38" s="20">
        <f t="shared" si="1"/>
        <v>180.37974683544303</v>
      </c>
      <c r="J38" s="21"/>
    </row>
    <row r="39" spans="1:10" x14ac:dyDescent="0.25">
      <c r="A39" t="s">
        <v>227</v>
      </c>
      <c r="B39" s="96" t="s">
        <v>228</v>
      </c>
      <c r="C39" s="133">
        <v>45201</v>
      </c>
      <c r="D39" s="21" t="s">
        <v>14</v>
      </c>
      <c r="E39" s="4">
        <v>199000</v>
      </c>
      <c r="F39" s="4">
        <v>27651</v>
      </c>
      <c r="G39" s="28">
        <v>66</v>
      </c>
      <c r="H39" s="29"/>
      <c r="I39" s="20">
        <f>SUM(F39/G39)</f>
        <v>418.95454545454544</v>
      </c>
      <c r="J39" s="21"/>
    </row>
    <row r="40" spans="1:10" x14ac:dyDescent="0.25">
      <c r="A40" t="s">
        <v>225</v>
      </c>
      <c r="B40" s="96" t="s">
        <v>226</v>
      </c>
      <c r="C40" s="133">
        <v>44416</v>
      </c>
      <c r="D40" s="21" t="s">
        <v>14</v>
      </c>
      <c r="E40" s="4">
        <v>160000</v>
      </c>
      <c r="F40" s="4">
        <v>25824</v>
      </c>
      <c r="G40" s="28">
        <v>66</v>
      </c>
      <c r="H40" s="29"/>
      <c r="I40" s="20">
        <f>SUM(F40/G40)</f>
        <v>391.27272727272725</v>
      </c>
      <c r="J40" s="21"/>
    </row>
    <row r="41" spans="1:10" x14ac:dyDescent="0.25">
      <c r="A41" t="s">
        <v>102</v>
      </c>
      <c r="B41" s="10" t="s">
        <v>103</v>
      </c>
      <c r="C41" s="6">
        <v>45316</v>
      </c>
      <c r="D41" s="21" t="s">
        <v>14</v>
      </c>
      <c r="E41" s="4">
        <v>19500</v>
      </c>
      <c r="F41" s="4">
        <v>19500</v>
      </c>
      <c r="G41" s="28">
        <v>98.226667000000006</v>
      </c>
      <c r="H41" s="29">
        <v>132</v>
      </c>
      <c r="I41" s="20">
        <f t="shared" si="1"/>
        <v>198.52042826618558</v>
      </c>
      <c r="J41" s="21"/>
    </row>
    <row r="42" spans="1:10" x14ac:dyDescent="0.25">
      <c r="A42" t="s">
        <v>104</v>
      </c>
      <c r="B42" s="10" t="s">
        <v>105</v>
      </c>
      <c r="C42" s="6">
        <v>45523</v>
      </c>
      <c r="D42" s="21" t="s">
        <v>14</v>
      </c>
      <c r="E42" s="4">
        <v>20000</v>
      </c>
      <c r="F42" s="4">
        <v>20000</v>
      </c>
      <c r="G42" s="28">
        <v>66</v>
      </c>
      <c r="H42" s="29">
        <v>125</v>
      </c>
      <c r="I42" s="20">
        <f t="shared" si="1"/>
        <v>303.030303030303</v>
      </c>
      <c r="J42" s="21"/>
    </row>
    <row r="43" spans="1:10" ht="15.75" thickBot="1" x14ac:dyDescent="0.3">
      <c r="A43" s="31"/>
      <c r="B43" s="32"/>
      <c r="C43" s="33"/>
      <c r="D43" s="47"/>
      <c r="E43" s="37">
        <f>SUM(E34:E42)</f>
        <v>492000</v>
      </c>
      <c r="F43" s="37">
        <f>SUM(F34:F42)</f>
        <v>186475</v>
      </c>
      <c r="G43" s="44">
        <f>SUM(G34:G42)</f>
        <v>938.52666699999997</v>
      </c>
      <c r="H43" s="44">
        <f>SUM(H34:H42)</f>
        <v>1182</v>
      </c>
      <c r="I43" s="38"/>
      <c r="J43" s="39"/>
    </row>
    <row r="44" spans="1:10" ht="15.75" thickBot="1" x14ac:dyDescent="0.3">
      <c r="B44" s="10"/>
      <c r="C44" s="6"/>
      <c r="D44" s="21"/>
      <c r="E44" s="172" t="s">
        <v>106</v>
      </c>
      <c r="F44" s="172"/>
      <c r="G44" s="36">
        <f>SUM(F43/G43)</f>
        <v>198.68907997688254</v>
      </c>
      <c r="H44" s="36"/>
      <c r="I44" s="41" t="s">
        <v>32</v>
      </c>
      <c r="J44" s="46">
        <v>200</v>
      </c>
    </row>
    <row r="46" spans="1:10" ht="21" x14ac:dyDescent="0.35">
      <c r="A46" s="170" t="s">
        <v>59</v>
      </c>
      <c r="B46" s="170"/>
      <c r="C46" s="170"/>
      <c r="D46" s="170"/>
      <c r="E46" s="170"/>
      <c r="F46" s="170"/>
      <c r="G46" s="170"/>
      <c r="H46" s="170"/>
      <c r="I46" s="170"/>
      <c r="J46" s="170"/>
    </row>
    <row r="47" spans="1:10" x14ac:dyDescent="0.25">
      <c r="A47" s="1" t="s">
        <v>0</v>
      </c>
      <c r="B47" s="95" t="s">
        <v>1</v>
      </c>
      <c r="C47" s="5" t="s">
        <v>2</v>
      </c>
      <c r="D47" s="9" t="s">
        <v>4</v>
      </c>
      <c r="E47" s="3" t="s">
        <v>5</v>
      </c>
      <c r="F47" s="3" t="s">
        <v>6</v>
      </c>
      <c r="G47" s="13" t="s">
        <v>7</v>
      </c>
      <c r="H47" s="14" t="s">
        <v>8</v>
      </c>
      <c r="I47" s="3" t="s">
        <v>91</v>
      </c>
      <c r="J47" s="9" t="s">
        <v>188</v>
      </c>
    </row>
    <row r="48" spans="1:10" x14ac:dyDescent="0.25">
      <c r="A48" t="s">
        <v>202</v>
      </c>
      <c r="B48" s="96" t="s">
        <v>203</v>
      </c>
      <c r="C48" s="6">
        <v>45155</v>
      </c>
      <c r="D48" s="21" t="s">
        <v>14</v>
      </c>
      <c r="E48" s="4">
        <v>200000</v>
      </c>
      <c r="F48" s="4">
        <v>147745</v>
      </c>
      <c r="G48" s="16">
        <v>120</v>
      </c>
      <c r="H48" s="23"/>
      <c r="I48" s="20">
        <f t="shared" ref="I48:I53" si="2">SUM(F48/G48)</f>
        <v>1231.2083333333333</v>
      </c>
      <c r="J48" s="21"/>
    </row>
    <row r="49" spans="1:12" x14ac:dyDescent="0.25">
      <c r="A49" t="s">
        <v>201</v>
      </c>
      <c r="B49" s="96" t="s">
        <v>205</v>
      </c>
      <c r="C49" s="6">
        <v>45558</v>
      </c>
      <c r="D49" s="21" t="s">
        <v>14</v>
      </c>
      <c r="E49" s="4">
        <v>345000</v>
      </c>
      <c r="F49" s="4">
        <v>148584</v>
      </c>
      <c r="G49" s="16">
        <v>119</v>
      </c>
      <c r="H49" s="23"/>
      <c r="I49" s="20">
        <f t="shared" si="2"/>
        <v>1248.6050420168067</v>
      </c>
      <c r="J49" s="21"/>
    </row>
    <row r="50" spans="1:12" x14ac:dyDescent="0.25">
      <c r="A50" t="s">
        <v>200</v>
      </c>
      <c r="B50" s="96" t="s">
        <v>204</v>
      </c>
      <c r="C50" s="6">
        <v>45432</v>
      </c>
      <c r="D50" s="21" t="s">
        <v>14</v>
      </c>
      <c r="E50" s="4">
        <v>800000</v>
      </c>
      <c r="F50" s="4">
        <v>492738</v>
      </c>
      <c r="G50" s="16">
        <v>200</v>
      </c>
      <c r="H50" s="23"/>
      <c r="I50" s="20">
        <f t="shared" si="2"/>
        <v>2463.69</v>
      </c>
      <c r="J50" s="21"/>
    </row>
    <row r="51" spans="1:12" x14ac:dyDescent="0.25">
      <c r="A51" t="s">
        <v>60</v>
      </c>
      <c r="B51" s="96" t="s">
        <v>61</v>
      </c>
      <c r="C51" s="6">
        <v>45471</v>
      </c>
      <c r="D51" s="21" t="s">
        <v>14</v>
      </c>
      <c r="E51" s="4">
        <v>220000</v>
      </c>
      <c r="F51" s="4">
        <v>220000</v>
      </c>
      <c r="G51" s="16">
        <v>75</v>
      </c>
      <c r="H51" s="23">
        <v>290</v>
      </c>
      <c r="I51" s="20">
        <f t="shared" si="2"/>
        <v>2933.3333333333335</v>
      </c>
      <c r="J51" s="15"/>
    </row>
    <row r="52" spans="1:12" x14ac:dyDescent="0.25">
      <c r="A52" t="s">
        <v>76</v>
      </c>
      <c r="B52" s="96" t="s">
        <v>77</v>
      </c>
      <c r="C52" s="6">
        <v>45520</v>
      </c>
      <c r="D52" s="21" t="s">
        <v>14</v>
      </c>
      <c r="E52" s="4">
        <v>300000</v>
      </c>
      <c r="F52" s="4">
        <v>300000</v>
      </c>
      <c r="G52" s="16">
        <v>100</v>
      </c>
      <c r="H52" s="23">
        <v>336</v>
      </c>
      <c r="I52" s="20">
        <f t="shared" si="2"/>
        <v>3000</v>
      </c>
      <c r="J52" s="21"/>
    </row>
    <row r="53" spans="1:12" x14ac:dyDescent="0.25">
      <c r="A53" t="s">
        <v>64</v>
      </c>
      <c r="B53" s="96" t="s">
        <v>65</v>
      </c>
      <c r="C53" s="6">
        <v>45455</v>
      </c>
      <c r="D53" s="21" t="s">
        <v>14</v>
      </c>
      <c r="E53" s="4">
        <v>200000</v>
      </c>
      <c r="F53" s="4">
        <v>200000</v>
      </c>
      <c r="G53" s="16">
        <v>50</v>
      </c>
      <c r="H53" s="23">
        <v>290</v>
      </c>
      <c r="I53" s="20">
        <f t="shared" si="2"/>
        <v>4000</v>
      </c>
      <c r="J53" s="21"/>
    </row>
    <row r="54" spans="1:12" ht="15.75" thickBot="1" x14ac:dyDescent="0.3">
      <c r="A54" s="50"/>
      <c r="B54" s="98"/>
      <c r="C54" s="52"/>
      <c r="D54" s="54"/>
      <c r="E54" s="53"/>
      <c r="F54" s="56">
        <f>SUM(F48:F53)</f>
        <v>1509067</v>
      </c>
      <c r="G54" s="39">
        <f>SUM(G48:G53)</f>
        <v>664</v>
      </c>
      <c r="H54" s="94"/>
      <c r="I54" s="40"/>
      <c r="J54" s="58"/>
    </row>
    <row r="55" spans="1:12" ht="16.5" thickBot="1" x14ac:dyDescent="0.3">
      <c r="A55" s="31"/>
      <c r="B55" s="99"/>
      <c r="C55" s="33"/>
      <c r="D55" s="47"/>
      <c r="E55" s="55"/>
      <c r="F55" s="59" t="s">
        <v>106</v>
      </c>
      <c r="G55" s="154">
        <f>SUM(F54/G54)</f>
        <v>2272.6912650602408</v>
      </c>
      <c r="H55" s="31"/>
      <c r="I55" s="64" t="s">
        <v>32</v>
      </c>
      <c r="J55" s="65">
        <v>2300</v>
      </c>
    </row>
    <row r="57" spans="1:12" x14ac:dyDescent="0.25">
      <c r="A57" s="155" t="s">
        <v>265</v>
      </c>
      <c r="B57" s="155"/>
      <c r="C57" s="156"/>
      <c r="D57" s="151"/>
      <c r="E57" s="155"/>
      <c r="F57" s="155"/>
      <c r="G57" s="151"/>
      <c r="H57" s="151"/>
      <c r="I57" s="151"/>
      <c r="J57" s="157"/>
      <c r="K57" s="151"/>
      <c r="L57" s="155"/>
    </row>
    <row r="58" spans="1:12" x14ac:dyDescent="0.25">
      <c r="A58" s="135" t="s">
        <v>0</v>
      </c>
      <c r="B58" s="135" t="s">
        <v>1</v>
      </c>
      <c r="C58" s="136" t="s">
        <v>2</v>
      </c>
      <c r="D58" s="135" t="s">
        <v>4</v>
      </c>
      <c r="E58" s="137" t="s">
        <v>5</v>
      </c>
      <c r="F58" s="137" t="s">
        <v>6</v>
      </c>
      <c r="G58" s="137" t="s">
        <v>230</v>
      </c>
      <c r="H58" s="138" t="s">
        <v>7</v>
      </c>
      <c r="I58" s="137" t="s">
        <v>231</v>
      </c>
      <c r="J58" s="135" t="s">
        <v>232</v>
      </c>
    </row>
    <row r="59" spans="1:12" x14ac:dyDescent="0.25">
      <c r="A59" s="100" t="s">
        <v>266</v>
      </c>
      <c r="B59" s="100" t="s">
        <v>267</v>
      </c>
      <c r="C59" s="129">
        <v>45281</v>
      </c>
      <c r="D59" s="100" t="s">
        <v>14</v>
      </c>
      <c r="E59" s="130">
        <v>300000</v>
      </c>
      <c r="F59" s="130">
        <f>E59-64945</f>
        <v>235055</v>
      </c>
      <c r="G59" s="130">
        <v>55800</v>
      </c>
      <c r="H59" s="131">
        <v>186</v>
      </c>
      <c r="I59" s="130">
        <f>F59/H59</f>
        <v>1263.736559139785</v>
      </c>
      <c r="J59" s="132" t="s">
        <v>268</v>
      </c>
    </row>
    <row r="60" spans="1:12" x14ac:dyDescent="0.25">
      <c r="A60" s="100" t="s">
        <v>269</v>
      </c>
      <c r="B60" s="100" t="s">
        <v>270</v>
      </c>
      <c r="C60" s="129">
        <v>45450</v>
      </c>
      <c r="D60" s="100" t="s">
        <v>14</v>
      </c>
      <c r="E60" s="130">
        <v>412000</v>
      </c>
      <c r="F60" s="130">
        <f>E60-211981</f>
        <v>200019</v>
      </c>
      <c r="G60" s="130">
        <v>59075</v>
      </c>
      <c r="H60" s="131">
        <v>230.66666699999999</v>
      </c>
      <c r="I60" s="130">
        <f>F60/H60</f>
        <v>867.13439181049944</v>
      </c>
      <c r="J60" s="132" t="s">
        <v>268</v>
      </c>
    </row>
    <row r="61" spans="1:12" ht="15.75" thickBot="1" x14ac:dyDescent="0.3">
      <c r="A61" s="100" t="s">
        <v>27</v>
      </c>
      <c r="B61" s="100" t="s">
        <v>28</v>
      </c>
      <c r="C61" s="129">
        <v>45442</v>
      </c>
      <c r="D61" s="100" t="s">
        <v>29</v>
      </c>
      <c r="E61" s="130">
        <v>125000</v>
      </c>
      <c r="F61" s="130">
        <f>E61-0</f>
        <v>125000</v>
      </c>
      <c r="G61" s="130">
        <v>99642</v>
      </c>
      <c r="H61" s="131">
        <v>270.10000000000002</v>
      </c>
      <c r="I61" s="130">
        <f>F61/H61</f>
        <v>462.7915586819696</v>
      </c>
      <c r="J61" s="132" t="s">
        <v>271</v>
      </c>
    </row>
    <row r="62" spans="1:12" ht="15.75" thickTop="1" x14ac:dyDescent="0.25">
      <c r="A62" s="139"/>
      <c r="B62" s="139"/>
      <c r="C62" s="140" t="s">
        <v>21</v>
      </c>
      <c r="D62" s="139"/>
      <c r="E62" s="141">
        <f>+SUM(E59:E61)</f>
        <v>837000</v>
      </c>
      <c r="F62" s="141">
        <f>+SUM(F59:F61)</f>
        <v>560074</v>
      </c>
      <c r="G62" s="141">
        <f>+SUM(G59:G61)</f>
        <v>214517</v>
      </c>
      <c r="H62" s="142">
        <f>+SUM(H59:H61)</f>
        <v>686.76666699999998</v>
      </c>
      <c r="I62" s="141"/>
      <c r="J62" s="139"/>
    </row>
    <row r="63" spans="1:12" x14ac:dyDescent="0.25">
      <c r="A63" s="143"/>
      <c r="B63" s="143"/>
      <c r="C63" s="144"/>
      <c r="D63" s="143"/>
      <c r="E63" s="145"/>
      <c r="F63" s="145"/>
      <c r="G63" s="145"/>
      <c r="H63" s="146"/>
      <c r="I63" s="145"/>
      <c r="J63" s="143"/>
    </row>
    <row r="64" spans="1:12" x14ac:dyDescent="0.25">
      <c r="A64" s="147"/>
      <c r="B64" s="147"/>
      <c r="C64" s="148"/>
      <c r="D64" s="149"/>
      <c r="E64" s="147"/>
      <c r="F64" s="149"/>
      <c r="G64" s="149"/>
      <c r="H64" s="149" t="s">
        <v>23</v>
      </c>
      <c r="I64" s="150">
        <f>F62/H62</f>
        <v>815.52298169415963</v>
      </c>
      <c r="J64" s="149"/>
      <c r="K64" s="147"/>
    </row>
    <row r="65" spans="1:12" x14ac:dyDescent="0.25">
      <c r="A65" s="100"/>
      <c r="C65" s="129"/>
      <c r="D65" s="130"/>
      <c r="E65" s="100"/>
      <c r="F65" s="100"/>
      <c r="G65" s="130"/>
      <c r="H65" s="130"/>
      <c r="I65" s="151" t="s">
        <v>272</v>
      </c>
      <c r="J65" s="131"/>
      <c r="K65" s="130"/>
      <c r="L65" s="100"/>
    </row>
  </sheetData>
  <sortState xmlns:xlrd2="http://schemas.microsoft.com/office/spreadsheetml/2017/richdata2" ref="A48:J53">
    <sortCondition ref="I48:I53"/>
  </sortState>
  <mergeCells count="5">
    <mergeCell ref="A1:J1"/>
    <mergeCell ref="A46:J46"/>
    <mergeCell ref="E44:F44"/>
    <mergeCell ref="A32:J32"/>
    <mergeCell ref="A9:J9"/>
  </mergeCells>
  <conditionalFormatting sqref="A11:G22 I11:I22 A23:E25 A26:G26 I26 A59:J61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45" right="0.4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0F452-2EF8-4EA7-AEC7-B33807451AE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33B3-33ED-442F-B576-D5E36F2905E6}">
  <dimension ref="A1:J78"/>
  <sheetViews>
    <sheetView workbookViewId="0">
      <selection activeCell="A5" sqref="A5:XFD14"/>
    </sheetView>
  </sheetViews>
  <sheetFormatPr defaultRowHeight="15" x14ac:dyDescent="0.25"/>
  <cols>
    <col min="1" max="1" width="19" bestFit="1" customWidth="1"/>
    <col min="2" max="2" width="15.140625" bestFit="1" customWidth="1"/>
    <col min="4" max="4" width="4.42578125" style="2" bestFit="1" customWidth="1"/>
    <col min="6" max="6" width="13.28515625" bestFit="1" customWidth="1"/>
    <col min="7" max="7" width="11.140625" bestFit="1" customWidth="1"/>
    <col min="10" max="10" width="14.5703125" bestFit="1" customWidth="1"/>
  </cols>
  <sheetData>
    <row r="1" spans="1:10" ht="21" x14ac:dyDescent="0.35">
      <c r="A1" s="170" t="s">
        <v>88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1" x14ac:dyDescent="0.35">
      <c r="A2" s="170" t="s">
        <v>89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13.5" customHeigh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21" x14ac:dyDescent="0.35">
      <c r="A4" s="170" t="s">
        <v>90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10" x14ac:dyDescent="0.25">
      <c r="A5" s="1" t="s">
        <v>0</v>
      </c>
      <c r="B5" s="9" t="s">
        <v>1</v>
      </c>
      <c r="C5" s="5" t="s">
        <v>2</v>
      </c>
      <c r="D5" s="9" t="s">
        <v>4</v>
      </c>
      <c r="E5" s="3" t="s">
        <v>5</v>
      </c>
      <c r="F5" s="3" t="s">
        <v>6</v>
      </c>
      <c r="G5" s="13" t="s">
        <v>7</v>
      </c>
      <c r="H5" s="14" t="s">
        <v>8</v>
      </c>
      <c r="I5" s="3" t="s">
        <v>91</v>
      </c>
      <c r="J5" s="9" t="s">
        <v>11</v>
      </c>
    </row>
    <row r="6" spans="1:10" x14ac:dyDescent="0.25">
      <c r="A6" t="s">
        <v>92</v>
      </c>
      <c r="B6" s="10" t="s">
        <v>93</v>
      </c>
      <c r="C6" s="6">
        <v>45105</v>
      </c>
      <c r="D6" s="21" t="s">
        <v>14</v>
      </c>
      <c r="E6" s="4">
        <v>13500</v>
      </c>
      <c r="F6" s="4">
        <v>13500</v>
      </c>
      <c r="G6" s="28">
        <v>114</v>
      </c>
      <c r="H6" s="29">
        <v>340</v>
      </c>
      <c r="I6" s="20">
        <v>118.42105263157895</v>
      </c>
      <c r="J6" s="21"/>
    </row>
    <row r="7" spans="1:10" x14ac:dyDescent="0.25">
      <c r="A7" t="s">
        <v>94</v>
      </c>
      <c r="B7" s="10" t="s">
        <v>95</v>
      </c>
      <c r="C7" s="6">
        <v>45203</v>
      </c>
      <c r="D7" s="21" t="s">
        <v>14</v>
      </c>
      <c r="E7" s="4">
        <v>16000</v>
      </c>
      <c r="F7" s="4">
        <v>16000</v>
      </c>
      <c r="G7" s="28">
        <v>132</v>
      </c>
      <c r="H7" s="29">
        <v>132</v>
      </c>
      <c r="I7" s="20">
        <v>121.21212121212122</v>
      </c>
      <c r="J7" s="21"/>
    </row>
    <row r="8" spans="1:10" x14ac:dyDescent="0.25">
      <c r="A8" t="s">
        <v>96</v>
      </c>
      <c r="C8" s="6">
        <v>45328</v>
      </c>
      <c r="D8" s="21" t="s">
        <v>14</v>
      </c>
      <c r="E8" s="4">
        <v>15500</v>
      </c>
      <c r="F8" s="4">
        <v>15500</v>
      </c>
      <c r="G8" s="28">
        <v>125.3</v>
      </c>
      <c r="H8" s="29">
        <v>128</v>
      </c>
      <c r="I8" s="20">
        <v>123.70311252992818</v>
      </c>
      <c r="J8" s="21"/>
    </row>
    <row r="9" spans="1:10" x14ac:dyDescent="0.25">
      <c r="A9" t="s">
        <v>97</v>
      </c>
      <c r="B9" s="10" t="s">
        <v>98</v>
      </c>
      <c r="C9" s="6">
        <v>45156</v>
      </c>
      <c r="D9" s="21" t="s">
        <v>14</v>
      </c>
      <c r="E9" s="4">
        <v>20000</v>
      </c>
      <c r="F9" s="4">
        <v>20000</v>
      </c>
      <c r="G9" s="28">
        <v>113</v>
      </c>
      <c r="H9" s="29">
        <v>225</v>
      </c>
      <c r="I9" s="20">
        <v>176.99115044247787</v>
      </c>
      <c r="J9" s="21" t="s">
        <v>99</v>
      </c>
    </row>
    <row r="10" spans="1:10" x14ac:dyDescent="0.25">
      <c r="A10" t="s">
        <v>100</v>
      </c>
      <c r="B10" s="10" t="s">
        <v>101</v>
      </c>
      <c r="C10" s="6">
        <v>45495</v>
      </c>
      <c r="D10" s="21" t="s">
        <v>14</v>
      </c>
      <c r="E10" s="4">
        <v>28500</v>
      </c>
      <c r="F10" s="4">
        <v>28500</v>
      </c>
      <c r="G10" s="28">
        <v>158</v>
      </c>
      <c r="H10" s="29">
        <v>100</v>
      </c>
      <c r="I10" s="20">
        <v>180.37974683544303</v>
      </c>
      <c r="J10" s="21"/>
    </row>
    <row r="11" spans="1:10" x14ac:dyDescent="0.25">
      <c r="A11" t="s">
        <v>102</v>
      </c>
      <c r="B11" s="10" t="s">
        <v>103</v>
      </c>
      <c r="C11" s="6">
        <v>45316</v>
      </c>
      <c r="D11" s="21" t="s">
        <v>14</v>
      </c>
      <c r="E11" s="4">
        <v>19500</v>
      </c>
      <c r="F11" s="4">
        <v>19500</v>
      </c>
      <c r="G11" s="28">
        <v>98.226667000000006</v>
      </c>
      <c r="H11" s="29">
        <v>132</v>
      </c>
      <c r="I11" s="20">
        <v>198.52042826618558</v>
      </c>
      <c r="J11" s="21"/>
    </row>
    <row r="12" spans="1:10" x14ac:dyDescent="0.25">
      <c r="A12" t="s">
        <v>104</v>
      </c>
      <c r="B12" s="10" t="s">
        <v>105</v>
      </c>
      <c r="C12" s="6">
        <v>45523</v>
      </c>
      <c r="D12" s="21" t="s">
        <v>14</v>
      </c>
      <c r="E12" s="4">
        <v>20000</v>
      </c>
      <c r="F12" s="4">
        <v>20000</v>
      </c>
      <c r="G12" s="28">
        <v>66</v>
      </c>
      <c r="H12" s="29">
        <v>125</v>
      </c>
      <c r="I12" s="20">
        <v>303.030303030303</v>
      </c>
      <c r="J12" s="21"/>
    </row>
    <row r="13" spans="1:10" ht="15.75" thickBot="1" x14ac:dyDescent="0.3">
      <c r="A13" s="31"/>
      <c r="B13" s="32"/>
      <c r="C13" s="33"/>
      <c r="D13" s="47"/>
      <c r="E13" s="37">
        <f>SUM(E6:E12)</f>
        <v>133000</v>
      </c>
      <c r="F13" s="37">
        <f>SUM(F6:F12)</f>
        <v>133000</v>
      </c>
      <c r="G13" s="44">
        <f>SUM(G6:G12)</f>
        <v>806.52666699999997</v>
      </c>
      <c r="H13" s="44">
        <f>SUM(H6:H12)</f>
        <v>1182</v>
      </c>
      <c r="I13" s="38"/>
      <c r="J13" s="39"/>
    </row>
    <row r="14" spans="1:10" ht="15.75" thickBot="1" x14ac:dyDescent="0.3">
      <c r="B14" s="10"/>
      <c r="C14" s="6"/>
      <c r="D14" s="21"/>
      <c r="E14" s="172" t="s">
        <v>106</v>
      </c>
      <c r="F14" s="172"/>
      <c r="G14" s="36">
        <f>SUM(F13/G13)</f>
        <v>164.90465280548497</v>
      </c>
      <c r="H14" s="36"/>
      <c r="I14" s="41" t="s">
        <v>32</v>
      </c>
      <c r="J14" s="46">
        <v>165</v>
      </c>
    </row>
    <row r="15" spans="1:10" x14ac:dyDescent="0.25">
      <c r="I15" s="20"/>
      <c r="J15" s="21"/>
    </row>
    <row r="16" spans="1:10" ht="18.75" x14ac:dyDescent="0.3">
      <c r="A16" s="171" t="s">
        <v>107</v>
      </c>
      <c r="B16" s="171"/>
      <c r="C16" s="171"/>
      <c r="D16" s="171"/>
      <c r="E16" s="171"/>
      <c r="F16" s="171"/>
      <c r="G16" s="171"/>
      <c r="H16" s="171"/>
      <c r="I16" s="171"/>
      <c r="J16" s="171"/>
    </row>
    <row r="17" spans="1:10" x14ac:dyDescent="0.25">
      <c r="A17" s="1" t="s">
        <v>0</v>
      </c>
      <c r="B17" s="9" t="s">
        <v>1</v>
      </c>
      <c r="C17" s="5" t="s">
        <v>2</v>
      </c>
      <c r="D17" s="9" t="s">
        <v>4</v>
      </c>
      <c r="E17" s="3" t="s">
        <v>5</v>
      </c>
      <c r="F17" s="3" t="s">
        <v>6</v>
      </c>
      <c r="G17" s="13" t="s">
        <v>7</v>
      </c>
      <c r="H17" s="14" t="s">
        <v>8</v>
      </c>
      <c r="I17" s="3" t="s">
        <v>91</v>
      </c>
      <c r="J17" s="9" t="s">
        <v>11</v>
      </c>
    </row>
    <row r="18" spans="1:10" x14ac:dyDescent="0.25">
      <c r="A18" t="s">
        <v>108</v>
      </c>
      <c r="B18" s="10" t="s">
        <v>79</v>
      </c>
      <c r="C18" s="6">
        <v>45344</v>
      </c>
      <c r="D18" s="21" t="s">
        <v>14</v>
      </c>
      <c r="E18" s="4">
        <v>4700</v>
      </c>
      <c r="F18" s="4">
        <v>4700</v>
      </c>
      <c r="G18" s="28">
        <v>75</v>
      </c>
      <c r="H18" s="29">
        <v>191</v>
      </c>
      <c r="I18" s="20">
        <v>62.666666666666664</v>
      </c>
      <c r="J18" s="21"/>
    </row>
    <row r="19" spans="1:10" x14ac:dyDescent="0.25">
      <c r="A19" t="s">
        <v>109</v>
      </c>
      <c r="B19" s="10" t="s">
        <v>110</v>
      </c>
      <c r="C19" s="6">
        <v>45155</v>
      </c>
      <c r="D19" s="21" t="s">
        <v>14</v>
      </c>
      <c r="E19" s="4">
        <v>2900</v>
      </c>
      <c r="F19" s="4">
        <v>2900</v>
      </c>
      <c r="G19" s="28">
        <v>120</v>
      </c>
      <c r="H19" s="29">
        <v>130</v>
      </c>
      <c r="I19" s="20">
        <v>24.166666666666668</v>
      </c>
      <c r="J19" s="21"/>
    </row>
    <row r="20" spans="1:10" x14ac:dyDescent="0.25">
      <c r="A20" t="s">
        <v>111</v>
      </c>
      <c r="B20" s="10" t="s">
        <v>93</v>
      </c>
      <c r="C20" s="6">
        <v>45404</v>
      </c>
      <c r="D20" s="21" t="s">
        <v>14</v>
      </c>
      <c r="E20" s="4">
        <v>10000</v>
      </c>
      <c r="F20" s="4">
        <v>10000</v>
      </c>
      <c r="G20" s="28">
        <v>90</v>
      </c>
      <c r="H20" s="29">
        <v>200</v>
      </c>
      <c r="I20" s="20">
        <v>111.11111111111111</v>
      </c>
      <c r="J20" s="21"/>
    </row>
    <row r="21" spans="1:10" x14ac:dyDescent="0.25">
      <c r="A21" t="s">
        <v>112</v>
      </c>
      <c r="C21" s="6">
        <v>45083</v>
      </c>
      <c r="D21" s="21" t="s">
        <v>14</v>
      </c>
      <c r="E21" s="4">
        <v>6500</v>
      </c>
      <c r="F21" s="4">
        <v>6500</v>
      </c>
      <c r="G21" s="28">
        <v>120</v>
      </c>
      <c r="H21" s="29">
        <v>125</v>
      </c>
      <c r="I21" s="20">
        <v>54.166666666666664</v>
      </c>
      <c r="J21" s="21"/>
    </row>
    <row r="22" spans="1:10" x14ac:dyDescent="0.25">
      <c r="A22" t="s">
        <v>113</v>
      </c>
      <c r="B22" s="10" t="s">
        <v>93</v>
      </c>
      <c r="C22" s="6">
        <v>45331</v>
      </c>
      <c r="D22" s="21" t="s">
        <v>14</v>
      </c>
      <c r="E22" s="4">
        <v>5500</v>
      </c>
      <c r="F22" s="4">
        <v>5500</v>
      </c>
      <c r="G22" s="28">
        <v>100</v>
      </c>
      <c r="H22" s="29">
        <v>188</v>
      </c>
      <c r="I22" s="20">
        <v>55</v>
      </c>
      <c r="J22" s="21"/>
    </row>
    <row r="23" spans="1:10" x14ac:dyDescent="0.25">
      <c r="A23" t="s">
        <v>114</v>
      </c>
      <c r="B23" s="10" t="s">
        <v>93</v>
      </c>
      <c r="C23" s="6">
        <v>45085</v>
      </c>
      <c r="D23" s="21" t="s">
        <v>14</v>
      </c>
      <c r="E23" s="4">
        <v>6000</v>
      </c>
      <c r="F23" s="4">
        <v>6000</v>
      </c>
      <c r="G23" s="28">
        <v>100</v>
      </c>
      <c r="H23" s="29">
        <v>200</v>
      </c>
      <c r="I23" s="20">
        <v>60</v>
      </c>
      <c r="J23" s="21"/>
    </row>
    <row r="24" spans="1:10" x14ac:dyDescent="0.25">
      <c r="A24" t="s">
        <v>115</v>
      </c>
      <c r="B24" s="10" t="s">
        <v>116</v>
      </c>
      <c r="C24" s="6">
        <v>45048</v>
      </c>
      <c r="D24" s="21" t="s">
        <v>14</v>
      </c>
      <c r="E24" s="4">
        <v>1300</v>
      </c>
      <c r="F24" s="4">
        <v>1300</v>
      </c>
      <c r="G24" s="28">
        <v>111</v>
      </c>
      <c r="H24" s="29">
        <v>132.79278600000001</v>
      </c>
      <c r="I24" s="20">
        <v>11.711711711711711</v>
      </c>
      <c r="J24" s="21"/>
    </row>
    <row r="25" spans="1:10" x14ac:dyDescent="0.25">
      <c r="A25" t="s">
        <v>117</v>
      </c>
      <c r="B25" s="10" t="s">
        <v>118</v>
      </c>
      <c r="C25" s="6">
        <v>45324</v>
      </c>
      <c r="D25" s="21" t="s">
        <v>14</v>
      </c>
      <c r="E25" s="4">
        <v>19000</v>
      </c>
      <c r="F25" s="4">
        <v>19000</v>
      </c>
      <c r="G25" s="28">
        <v>275</v>
      </c>
      <c r="H25" s="29">
        <v>415</v>
      </c>
      <c r="I25" s="20">
        <v>69.090909090909093</v>
      </c>
      <c r="J25" s="21" t="s">
        <v>119</v>
      </c>
    </row>
    <row r="26" spans="1:10" x14ac:dyDescent="0.25">
      <c r="A26" t="s">
        <v>120</v>
      </c>
      <c r="B26" s="10" t="s">
        <v>93</v>
      </c>
      <c r="C26" s="6">
        <v>45581</v>
      </c>
      <c r="D26" s="21" t="s">
        <v>14</v>
      </c>
      <c r="E26" s="4">
        <v>18000</v>
      </c>
      <c r="F26" s="4">
        <v>18000</v>
      </c>
      <c r="G26" s="28">
        <v>100</v>
      </c>
      <c r="H26" s="29">
        <v>212</v>
      </c>
      <c r="I26" s="20">
        <v>180</v>
      </c>
      <c r="J26" s="21"/>
    </row>
    <row r="27" spans="1:10" x14ac:dyDescent="0.25">
      <c r="A27" t="s">
        <v>121</v>
      </c>
      <c r="B27" s="10" t="s">
        <v>122</v>
      </c>
      <c r="C27" s="6">
        <v>45520</v>
      </c>
      <c r="D27" s="21" t="s">
        <v>14</v>
      </c>
      <c r="E27" s="4">
        <v>3300</v>
      </c>
      <c r="F27" s="4">
        <v>3300</v>
      </c>
      <c r="G27" s="28">
        <v>143</v>
      </c>
      <c r="H27" s="29">
        <v>130</v>
      </c>
      <c r="I27" s="20">
        <v>23.076923076923077</v>
      </c>
      <c r="J27" s="21"/>
    </row>
    <row r="28" spans="1:10" x14ac:dyDescent="0.25">
      <c r="A28" t="s">
        <v>123</v>
      </c>
      <c r="B28" s="10" t="s">
        <v>124</v>
      </c>
      <c r="C28" s="6">
        <v>45208</v>
      </c>
      <c r="D28" s="21" t="s">
        <v>14</v>
      </c>
      <c r="E28" s="4">
        <v>5000</v>
      </c>
      <c r="F28" s="4">
        <v>5000</v>
      </c>
      <c r="G28" s="28">
        <v>104</v>
      </c>
      <c r="H28" s="29">
        <v>160</v>
      </c>
      <c r="I28" s="20">
        <v>48.07692307692308</v>
      </c>
      <c r="J28" s="21"/>
    </row>
    <row r="29" spans="1:10" ht="15.75" thickBot="1" x14ac:dyDescent="0.3">
      <c r="A29" s="31"/>
      <c r="B29" s="32"/>
      <c r="C29" s="33"/>
      <c r="D29" s="47"/>
      <c r="E29" s="37">
        <f>SUM(E18:E28)</f>
        <v>82200</v>
      </c>
      <c r="F29" s="37">
        <f>SUM(F18:F28)</f>
        <v>82200</v>
      </c>
      <c r="G29" s="44">
        <f>SUM(G18:G28)</f>
        <v>1338</v>
      </c>
      <c r="H29" s="44">
        <f>SUM(H18:H28)</f>
        <v>2083.792786</v>
      </c>
      <c r="I29" s="38"/>
      <c r="J29" s="39"/>
    </row>
    <row r="30" spans="1:10" ht="15.75" thickBot="1" x14ac:dyDescent="0.3">
      <c r="B30" s="10"/>
      <c r="C30" s="6"/>
      <c r="D30" s="21"/>
      <c r="E30" s="172" t="s">
        <v>106</v>
      </c>
      <c r="F30" s="172"/>
      <c r="G30" s="36">
        <v>61.434977578475333</v>
      </c>
      <c r="H30" s="36"/>
      <c r="I30" s="41" t="s">
        <v>32</v>
      </c>
      <c r="J30" s="46">
        <v>60</v>
      </c>
    </row>
    <row r="31" spans="1:10" x14ac:dyDescent="0.25">
      <c r="B31" s="10"/>
      <c r="C31" s="6"/>
      <c r="D31" s="21"/>
      <c r="E31" s="43"/>
      <c r="F31" s="43"/>
      <c r="G31" s="36"/>
      <c r="H31" s="36"/>
      <c r="I31" s="41"/>
      <c r="J31" s="48"/>
    </row>
    <row r="32" spans="1:10" x14ac:dyDescent="0.25">
      <c r="B32" s="10"/>
      <c r="C32" s="6"/>
      <c r="D32" s="21"/>
      <c r="E32" s="43"/>
      <c r="F32" s="43"/>
      <c r="G32" s="36"/>
      <c r="H32" s="36"/>
      <c r="I32" s="41"/>
      <c r="J32" s="48"/>
    </row>
    <row r="33" spans="1:10" x14ac:dyDescent="0.25">
      <c r="B33" s="10"/>
      <c r="C33" s="6"/>
      <c r="D33" s="21"/>
      <c r="E33" s="43"/>
      <c r="F33" s="43"/>
      <c r="G33" s="36"/>
      <c r="H33" s="36"/>
      <c r="I33" s="41"/>
      <c r="J33" s="48"/>
    </row>
    <row r="34" spans="1:10" x14ac:dyDescent="0.25">
      <c r="B34" s="10"/>
      <c r="C34" s="6"/>
      <c r="D34" s="21"/>
      <c r="E34" s="43"/>
      <c r="F34" s="43"/>
      <c r="G34" s="36"/>
      <c r="H34" s="36"/>
      <c r="I34" s="41"/>
      <c r="J34" s="48"/>
    </row>
    <row r="35" spans="1:10" x14ac:dyDescent="0.25">
      <c r="B35" s="10"/>
      <c r="C35" s="6"/>
      <c r="D35" s="21"/>
      <c r="E35" s="43"/>
      <c r="F35" s="43"/>
      <c r="G35" s="36"/>
      <c r="H35" s="36"/>
      <c r="I35" s="41"/>
      <c r="J35" s="48"/>
    </row>
    <row r="36" spans="1:10" x14ac:dyDescent="0.25">
      <c r="B36" s="10"/>
      <c r="C36" s="6"/>
      <c r="D36" s="21"/>
      <c r="E36" s="43"/>
      <c r="F36" s="43"/>
      <c r="G36" s="36"/>
      <c r="H36" s="36"/>
      <c r="I36" s="41"/>
      <c r="J36" s="48"/>
    </row>
    <row r="37" spans="1:10" x14ac:dyDescent="0.25">
      <c r="B37" s="10"/>
      <c r="C37" s="6"/>
      <c r="D37" s="21"/>
      <c r="E37" s="43"/>
      <c r="F37" s="43"/>
      <c r="G37" s="36"/>
      <c r="H37" s="36"/>
      <c r="I37" s="41"/>
      <c r="J37" s="48"/>
    </row>
    <row r="38" spans="1:10" x14ac:dyDescent="0.25">
      <c r="B38" s="10"/>
      <c r="C38" s="6"/>
      <c r="D38" s="21"/>
      <c r="E38" s="43"/>
      <c r="F38" s="36"/>
      <c r="G38" s="36"/>
      <c r="H38" s="36"/>
      <c r="I38" s="41"/>
      <c r="J38" s="41"/>
    </row>
    <row r="39" spans="1:10" ht="18.75" x14ac:dyDescent="0.3">
      <c r="A39" s="171" t="s">
        <v>125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0" x14ac:dyDescent="0.25">
      <c r="A40" s="1" t="s">
        <v>0</v>
      </c>
      <c r="B40" s="9" t="s">
        <v>1</v>
      </c>
      <c r="C40" s="5" t="s">
        <v>2</v>
      </c>
      <c r="D40" s="9" t="s">
        <v>4</v>
      </c>
      <c r="E40" s="3" t="s">
        <v>5</v>
      </c>
      <c r="F40" s="3" t="s">
        <v>6</v>
      </c>
      <c r="G40" s="13" t="s">
        <v>7</v>
      </c>
      <c r="H40" s="14" t="s">
        <v>8</v>
      </c>
      <c r="I40" s="3" t="s">
        <v>91</v>
      </c>
      <c r="J40" s="9" t="s">
        <v>11</v>
      </c>
    </row>
    <row r="41" spans="1:10" x14ac:dyDescent="0.25">
      <c r="A41" t="s">
        <v>126</v>
      </c>
      <c r="B41" s="10" t="s">
        <v>127</v>
      </c>
      <c r="C41" s="6">
        <v>45121</v>
      </c>
      <c r="D41" s="21" t="s">
        <v>14</v>
      </c>
      <c r="E41" s="4">
        <v>6000</v>
      </c>
      <c r="F41" s="4">
        <v>6000</v>
      </c>
      <c r="G41" s="28">
        <v>100</v>
      </c>
      <c r="H41" s="29">
        <v>150</v>
      </c>
      <c r="I41" s="20">
        <v>60</v>
      </c>
      <c r="J41" s="21"/>
    </row>
    <row r="42" spans="1:10" x14ac:dyDescent="0.25">
      <c r="A42" t="s">
        <v>128</v>
      </c>
      <c r="B42" s="10" t="s">
        <v>129</v>
      </c>
      <c r="C42" s="6">
        <v>45140</v>
      </c>
      <c r="D42" s="21" t="s">
        <v>14</v>
      </c>
      <c r="E42" s="4">
        <v>13500</v>
      </c>
      <c r="F42" s="4">
        <v>13500</v>
      </c>
      <c r="G42" s="28">
        <v>220</v>
      </c>
      <c r="H42" s="29">
        <v>150</v>
      </c>
      <c r="I42" s="20">
        <v>61.363636363636367</v>
      </c>
      <c r="J42" s="21"/>
    </row>
    <row r="43" spans="1:10" x14ac:dyDescent="0.25">
      <c r="A43" t="s">
        <v>130</v>
      </c>
      <c r="B43" s="10" t="s">
        <v>131</v>
      </c>
      <c r="C43" s="6">
        <v>45160</v>
      </c>
      <c r="D43" s="21" t="s">
        <v>14</v>
      </c>
      <c r="E43" s="4">
        <v>6500</v>
      </c>
      <c r="F43" s="4">
        <v>6500</v>
      </c>
      <c r="G43" s="28">
        <v>100</v>
      </c>
      <c r="H43" s="29">
        <v>167</v>
      </c>
      <c r="I43" s="20">
        <v>65</v>
      </c>
      <c r="J43" s="21"/>
    </row>
    <row r="44" spans="1:10" x14ac:dyDescent="0.25">
      <c r="A44" t="s">
        <v>132</v>
      </c>
      <c r="B44" s="10" t="s">
        <v>133</v>
      </c>
      <c r="C44" s="6">
        <v>45120</v>
      </c>
      <c r="D44" s="21" t="s">
        <v>14</v>
      </c>
      <c r="E44" s="4">
        <v>10000</v>
      </c>
      <c r="F44" s="4">
        <v>10000</v>
      </c>
      <c r="G44" s="28">
        <v>150</v>
      </c>
      <c r="H44" s="29">
        <v>138</v>
      </c>
      <c r="I44" s="20">
        <v>66.666666666666671</v>
      </c>
      <c r="J44" s="21"/>
    </row>
    <row r="45" spans="1:10" x14ac:dyDescent="0.25">
      <c r="A45" t="s">
        <v>134</v>
      </c>
      <c r="B45" s="10" t="s">
        <v>135</v>
      </c>
      <c r="C45" s="6">
        <v>45022</v>
      </c>
      <c r="D45" s="21" t="s">
        <v>14</v>
      </c>
      <c r="E45" s="4">
        <v>4752</v>
      </c>
      <c r="F45" s="4">
        <v>4752</v>
      </c>
      <c r="G45" s="28">
        <v>66</v>
      </c>
      <c r="H45" s="29">
        <v>187</v>
      </c>
      <c r="I45" s="20">
        <v>72</v>
      </c>
      <c r="J45" s="21"/>
    </row>
    <row r="46" spans="1:10" x14ac:dyDescent="0.25">
      <c r="A46" t="s">
        <v>136</v>
      </c>
      <c r="B46" s="10" t="s">
        <v>137</v>
      </c>
      <c r="C46" s="6">
        <v>45618</v>
      </c>
      <c r="D46" s="21" t="s">
        <v>14</v>
      </c>
      <c r="E46" s="4">
        <v>7500</v>
      </c>
      <c r="F46" s="4">
        <v>7500</v>
      </c>
      <c r="G46" s="28">
        <v>100</v>
      </c>
      <c r="H46" s="29">
        <v>200</v>
      </c>
      <c r="I46" s="20">
        <v>75</v>
      </c>
      <c r="J46" s="21"/>
    </row>
    <row r="47" spans="1:10" x14ac:dyDescent="0.25">
      <c r="A47" t="s">
        <v>138</v>
      </c>
      <c r="B47" s="10" t="s">
        <v>139</v>
      </c>
      <c r="C47" s="6">
        <v>45338</v>
      </c>
      <c r="D47" s="21" t="s">
        <v>14</v>
      </c>
      <c r="E47" s="4">
        <v>7500</v>
      </c>
      <c r="F47" s="4">
        <v>7500</v>
      </c>
      <c r="G47" s="28">
        <v>100</v>
      </c>
      <c r="H47" s="29">
        <v>220</v>
      </c>
      <c r="I47" s="20">
        <v>75</v>
      </c>
      <c r="J47" s="21"/>
    </row>
    <row r="48" spans="1:10" x14ac:dyDescent="0.25">
      <c r="A48" t="s">
        <v>140</v>
      </c>
      <c r="B48" s="10" t="s">
        <v>141</v>
      </c>
      <c r="C48" s="6">
        <v>45148</v>
      </c>
      <c r="D48" s="21" t="s">
        <v>14</v>
      </c>
      <c r="E48" s="4">
        <v>8500</v>
      </c>
      <c r="F48" s="4">
        <v>8500</v>
      </c>
      <c r="G48" s="28">
        <v>100</v>
      </c>
      <c r="H48" s="29">
        <v>170</v>
      </c>
      <c r="I48" s="20">
        <v>85</v>
      </c>
      <c r="J48" s="21"/>
    </row>
    <row r="49" spans="1:10" x14ac:dyDescent="0.25">
      <c r="A49" t="s">
        <v>142</v>
      </c>
      <c r="B49" s="10" t="s">
        <v>143</v>
      </c>
      <c r="C49" s="6">
        <v>45442</v>
      </c>
      <c r="D49" s="21" t="s">
        <v>14</v>
      </c>
      <c r="E49" s="4">
        <v>10000</v>
      </c>
      <c r="F49" s="4">
        <v>10000</v>
      </c>
      <c r="G49" s="28">
        <v>100</v>
      </c>
      <c r="H49" s="29">
        <v>100</v>
      </c>
      <c r="I49" s="20">
        <v>100</v>
      </c>
      <c r="J49" s="21"/>
    </row>
    <row r="50" spans="1:10" x14ac:dyDescent="0.25">
      <c r="A50" t="s">
        <v>144</v>
      </c>
      <c r="C50" s="6">
        <v>45596</v>
      </c>
      <c r="D50" s="21" t="s">
        <v>14</v>
      </c>
      <c r="E50" s="4">
        <v>15000</v>
      </c>
      <c r="F50" s="4">
        <v>15000</v>
      </c>
      <c r="G50" s="28">
        <v>150</v>
      </c>
      <c r="H50" s="29">
        <v>214</v>
      </c>
      <c r="I50" s="20">
        <v>100</v>
      </c>
      <c r="J50" s="21"/>
    </row>
    <row r="51" spans="1:10" x14ac:dyDescent="0.25">
      <c r="A51" t="s">
        <v>145</v>
      </c>
      <c r="B51" s="10" t="s">
        <v>146</v>
      </c>
      <c r="C51" s="6">
        <v>45030</v>
      </c>
      <c r="D51" s="21" t="s">
        <v>14</v>
      </c>
      <c r="E51" s="4">
        <v>8500</v>
      </c>
      <c r="F51" s="4">
        <v>8500</v>
      </c>
      <c r="G51" s="28">
        <v>75</v>
      </c>
      <c r="H51" s="29">
        <v>150</v>
      </c>
      <c r="I51" s="20">
        <v>113.33333333333333</v>
      </c>
      <c r="J51" s="21"/>
    </row>
    <row r="52" spans="1:10" x14ac:dyDescent="0.25">
      <c r="A52" t="s">
        <v>147</v>
      </c>
      <c r="B52" s="10" t="s">
        <v>148</v>
      </c>
      <c r="C52" s="6">
        <v>45135</v>
      </c>
      <c r="D52" s="21" t="s">
        <v>14</v>
      </c>
      <c r="E52" s="4">
        <v>14000</v>
      </c>
      <c r="F52" s="4">
        <v>14000</v>
      </c>
      <c r="G52" s="28">
        <v>120</v>
      </c>
      <c r="H52" s="29">
        <v>111</v>
      </c>
      <c r="I52" s="20">
        <v>116.66666666666667</v>
      </c>
      <c r="J52" s="21"/>
    </row>
    <row r="53" spans="1:10" x14ac:dyDescent="0.25">
      <c r="A53" t="s">
        <v>149</v>
      </c>
      <c r="C53" s="6">
        <v>45148</v>
      </c>
      <c r="D53" s="21" t="s">
        <v>14</v>
      </c>
      <c r="E53" s="4">
        <v>25000</v>
      </c>
      <c r="F53" s="4">
        <v>25000</v>
      </c>
      <c r="G53" s="28">
        <v>200</v>
      </c>
      <c r="H53" s="29">
        <v>170</v>
      </c>
      <c r="I53" s="20">
        <v>125</v>
      </c>
      <c r="J53" s="21"/>
    </row>
    <row r="54" spans="1:10" x14ac:dyDescent="0.25">
      <c r="A54" t="s">
        <v>150</v>
      </c>
      <c r="B54" s="10" t="s">
        <v>151</v>
      </c>
      <c r="C54" s="6">
        <v>45266</v>
      </c>
      <c r="D54" s="21" t="s">
        <v>14</v>
      </c>
      <c r="E54" s="4">
        <v>25000</v>
      </c>
      <c r="F54" s="4">
        <v>25000</v>
      </c>
      <c r="G54" s="28">
        <v>152.80000000000001</v>
      </c>
      <c r="H54" s="29">
        <v>200</v>
      </c>
      <c r="I54" s="20">
        <v>163.61256544502618</v>
      </c>
      <c r="J54" s="21" t="s">
        <v>152</v>
      </c>
    </row>
    <row r="55" spans="1:10" x14ac:dyDescent="0.25">
      <c r="A55" t="s">
        <v>153</v>
      </c>
      <c r="B55" s="10" t="s">
        <v>154</v>
      </c>
      <c r="C55" s="6">
        <v>45103</v>
      </c>
      <c r="D55" s="21" t="s">
        <v>14</v>
      </c>
      <c r="E55" s="4">
        <v>13500</v>
      </c>
      <c r="F55" s="4">
        <v>13500</v>
      </c>
      <c r="G55" s="28">
        <v>90</v>
      </c>
      <c r="H55" s="29">
        <v>370</v>
      </c>
      <c r="I55" s="20">
        <v>150</v>
      </c>
      <c r="J55" s="21"/>
    </row>
    <row r="56" spans="1:10" x14ac:dyDescent="0.25">
      <c r="A56" t="s">
        <v>155</v>
      </c>
      <c r="B56" s="10" t="s">
        <v>156</v>
      </c>
      <c r="C56" s="6">
        <v>45203</v>
      </c>
      <c r="D56" s="21" t="s">
        <v>14</v>
      </c>
      <c r="E56" s="4">
        <v>16500</v>
      </c>
      <c r="F56" s="4">
        <v>16500</v>
      </c>
      <c r="G56" s="28">
        <v>100</v>
      </c>
      <c r="H56" s="29">
        <v>200</v>
      </c>
      <c r="I56" s="20">
        <v>165</v>
      </c>
      <c r="J56" s="21"/>
    </row>
    <row r="57" spans="1:10" x14ac:dyDescent="0.25">
      <c r="A57" t="s">
        <v>157</v>
      </c>
      <c r="B57" s="10" t="s">
        <v>158</v>
      </c>
      <c r="C57" s="6">
        <v>45149</v>
      </c>
      <c r="D57" s="21" t="s">
        <v>14</v>
      </c>
      <c r="E57" s="4">
        <v>17500</v>
      </c>
      <c r="F57" s="4">
        <v>17500</v>
      </c>
      <c r="G57" s="28">
        <v>86</v>
      </c>
      <c r="H57" s="29">
        <v>125</v>
      </c>
      <c r="I57" s="20">
        <v>203.48837209302326</v>
      </c>
      <c r="J57" s="21"/>
    </row>
    <row r="58" spans="1:10" x14ac:dyDescent="0.25">
      <c r="A58" t="s">
        <v>159</v>
      </c>
      <c r="B58" s="10" t="s">
        <v>160</v>
      </c>
      <c r="C58" s="6">
        <v>45083</v>
      </c>
      <c r="D58" s="21" t="s">
        <v>14</v>
      </c>
      <c r="E58" s="4">
        <v>15500</v>
      </c>
      <c r="F58" s="4">
        <v>15500</v>
      </c>
      <c r="G58" s="28">
        <v>75</v>
      </c>
      <c r="H58" s="29">
        <v>153</v>
      </c>
      <c r="I58" s="20">
        <v>206.66666666666666</v>
      </c>
      <c r="J58" s="21"/>
    </row>
    <row r="59" spans="1:10" x14ac:dyDescent="0.25">
      <c r="A59" t="s">
        <v>161</v>
      </c>
      <c r="B59" s="10" t="s">
        <v>162</v>
      </c>
      <c r="C59" s="6">
        <v>45531</v>
      </c>
      <c r="D59" s="21" t="s">
        <v>14</v>
      </c>
      <c r="E59" s="4">
        <v>37500</v>
      </c>
      <c r="F59" s="4">
        <v>37500</v>
      </c>
      <c r="G59" s="28">
        <v>174</v>
      </c>
      <c r="H59" s="29">
        <v>82.275863999999999</v>
      </c>
      <c r="I59" s="20">
        <v>215.51724137931035</v>
      </c>
      <c r="J59" s="21"/>
    </row>
    <row r="60" spans="1:10" x14ac:dyDescent="0.25">
      <c r="A60" t="s">
        <v>163</v>
      </c>
      <c r="B60" s="10" t="s">
        <v>146</v>
      </c>
      <c r="C60" s="6">
        <v>45063</v>
      </c>
      <c r="D60" s="21" t="s">
        <v>14</v>
      </c>
      <c r="E60" s="4">
        <v>14000</v>
      </c>
      <c r="F60" s="4">
        <v>14000</v>
      </c>
      <c r="G60" s="28">
        <v>50</v>
      </c>
      <c r="H60" s="29">
        <v>150</v>
      </c>
      <c r="I60" s="20">
        <v>280</v>
      </c>
      <c r="J60" s="21"/>
    </row>
    <row r="61" spans="1:10" ht="15.75" thickBot="1" x14ac:dyDescent="0.3">
      <c r="A61" s="31"/>
      <c r="B61" s="32"/>
      <c r="C61" s="33"/>
      <c r="D61" s="47"/>
      <c r="E61" s="37">
        <f>SUM(E41:E60)</f>
        <v>276252</v>
      </c>
      <c r="F61" s="37">
        <f>SUM(F41:F60)</f>
        <v>276252</v>
      </c>
      <c r="G61" s="44">
        <f>SUM(G41:G60)</f>
        <v>2308.8000000000002</v>
      </c>
      <c r="H61" s="44">
        <f>SUM(H41:H60)</f>
        <v>3407.2758640000002</v>
      </c>
      <c r="I61" s="34"/>
      <c r="J61" s="35"/>
    </row>
    <row r="62" spans="1:10" ht="15.75" thickBot="1" x14ac:dyDescent="0.3">
      <c r="E62" s="172" t="s">
        <v>106</v>
      </c>
      <c r="F62" s="172"/>
      <c r="G62" s="45">
        <f>SUM(F61/G61)</f>
        <v>119.65176715176715</v>
      </c>
      <c r="I62" s="41" t="s">
        <v>32</v>
      </c>
      <c r="J62" s="46">
        <v>100</v>
      </c>
    </row>
    <row r="63" spans="1:10" ht="7.5" customHeight="1" x14ac:dyDescent="0.25">
      <c r="F63" s="36"/>
      <c r="G63" s="42"/>
    </row>
    <row r="64" spans="1:10" ht="18.75" x14ac:dyDescent="0.3">
      <c r="A64" s="171" t="s">
        <v>164</v>
      </c>
      <c r="B64" s="171"/>
      <c r="C64" s="171"/>
      <c r="D64" s="171"/>
      <c r="E64" s="171"/>
      <c r="F64" s="171"/>
      <c r="G64" s="171"/>
      <c r="H64" s="171"/>
      <c r="I64" s="171"/>
      <c r="J64" s="171"/>
    </row>
    <row r="65" spans="1:10" x14ac:dyDescent="0.25">
      <c r="A65" s="1" t="s">
        <v>0</v>
      </c>
      <c r="B65" s="9" t="s">
        <v>1</v>
      </c>
      <c r="C65" s="5" t="s">
        <v>2</v>
      </c>
      <c r="D65" s="9" t="s">
        <v>4</v>
      </c>
      <c r="E65" s="3" t="s">
        <v>5</v>
      </c>
      <c r="F65" s="3" t="s">
        <v>6</v>
      </c>
      <c r="G65" s="13" t="s">
        <v>7</v>
      </c>
      <c r="H65" s="14" t="s">
        <v>8</v>
      </c>
      <c r="I65" s="3" t="s">
        <v>91</v>
      </c>
      <c r="J65" s="9" t="s">
        <v>11</v>
      </c>
    </row>
    <row r="66" spans="1:10" x14ac:dyDescent="0.25">
      <c r="A66" t="s">
        <v>165</v>
      </c>
      <c r="B66" s="10" t="s">
        <v>166</v>
      </c>
      <c r="C66" s="6">
        <v>45394</v>
      </c>
      <c r="D66" s="21" t="s">
        <v>14</v>
      </c>
      <c r="E66" s="4">
        <v>800</v>
      </c>
      <c r="F66" s="4">
        <v>800</v>
      </c>
      <c r="G66" s="28">
        <v>100</v>
      </c>
      <c r="H66" s="29">
        <v>143</v>
      </c>
      <c r="I66" s="20">
        <v>8</v>
      </c>
      <c r="J66" s="21"/>
    </row>
    <row r="67" spans="1:10" x14ac:dyDescent="0.25">
      <c r="A67" t="s">
        <v>167</v>
      </c>
      <c r="B67" s="10" t="s">
        <v>168</v>
      </c>
      <c r="C67" s="6">
        <v>45615</v>
      </c>
      <c r="D67" s="21" t="s">
        <v>14</v>
      </c>
      <c r="E67" s="4">
        <v>3900</v>
      </c>
      <c r="F67" s="4">
        <v>3900</v>
      </c>
      <c r="G67" s="28">
        <v>106</v>
      </c>
      <c r="H67" s="29">
        <v>132</v>
      </c>
      <c r="I67" s="20">
        <v>36.79245283018868</v>
      </c>
      <c r="J67" s="21"/>
    </row>
    <row r="68" spans="1:10" x14ac:dyDescent="0.25">
      <c r="A68" t="s">
        <v>169</v>
      </c>
      <c r="B68" s="10" t="s">
        <v>170</v>
      </c>
      <c r="C68" s="6">
        <v>45555</v>
      </c>
      <c r="D68" s="21" t="s">
        <v>14</v>
      </c>
      <c r="E68" s="4">
        <v>1250</v>
      </c>
      <c r="F68" s="4">
        <v>1250</v>
      </c>
      <c r="G68" s="28">
        <v>141</v>
      </c>
      <c r="H68" s="29">
        <v>150</v>
      </c>
      <c r="I68" s="20">
        <v>8.8652482269503547</v>
      </c>
      <c r="J68" s="21"/>
    </row>
    <row r="69" spans="1:10" x14ac:dyDescent="0.25">
      <c r="A69" t="s">
        <v>171</v>
      </c>
      <c r="B69" s="10" t="s">
        <v>116</v>
      </c>
      <c r="C69" s="6">
        <v>45343</v>
      </c>
      <c r="D69" s="21" t="s">
        <v>14</v>
      </c>
      <c r="E69" s="4">
        <v>1135</v>
      </c>
      <c r="F69" s="4">
        <v>1135</v>
      </c>
      <c r="G69" s="28">
        <v>105</v>
      </c>
      <c r="H69" s="29">
        <v>163</v>
      </c>
      <c r="I69" s="20">
        <v>10.80952380952381</v>
      </c>
      <c r="J69" s="21"/>
    </row>
    <row r="70" spans="1:10" x14ac:dyDescent="0.25">
      <c r="A70" t="s">
        <v>172</v>
      </c>
      <c r="B70" s="10" t="s">
        <v>173</v>
      </c>
      <c r="C70" s="6">
        <v>45615</v>
      </c>
      <c r="D70" s="21" t="s">
        <v>14</v>
      </c>
      <c r="E70" s="4">
        <v>1500</v>
      </c>
      <c r="F70" s="4">
        <v>1500</v>
      </c>
      <c r="G70" s="28">
        <v>100</v>
      </c>
      <c r="H70" s="29">
        <v>201</v>
      </c>
      <c r="I70" s="20">
        <v>15</v>
      </c>
      <c r="J70" s="21"/>
    </row>
    <row r="71" spans="1:10" x14ac:dyDescent="0.25">
      <c r="A71" t="s">
        <v>174</v>
      </c>
      <c r="B71" s="10" t="s">
        <v>170</v>
      </c>
      <c r="C71" s="6">
        <v>45152</v>
      </c>
      <c r="D71" s="21" t="s">
        <v>14</v>
      </c>
      <c r="E71" s="4">
        <v>1750</v>
      </c>
      <c r="F71" s="4">
        <v>1750</v>
      </c>
      <c r="G71" s="28">
        <v>113</v>
      </c>
      <c r="H71" s="29">
        <v>148</v>
      </c>
      <c r="I71" s="20">
        <v>15.486725663716815</v>
      </c>
      <c r="J71" s="21"/>
    </row>
    <row r="72" spans="1:10" x14ac:dyDescent="0.25">
      <c r="A72" t="s">
        <v>175</v>
      </c>
      <c r="B72" s="10" t="s">
        <v>176</v>
      </c>
      <c r="C72" s="6">
        <v>45574</v>
      </c>
      <c r="D72" s="21" t="s">
        <v>14</v>
      </c>
      <c r="E72" s="4">
        <v>4000</v>
      </c>
      <c r="F72" s="4">
        <v>4000</v>
      </c>
      <c r="G72" s="28">
        <v>196</v>
      </c>
      <c r="H72" s="29">
        <v>98.979590999999999</v>
      </c>
      <c r="I72" s="20">
        <v>20.408163265306122</v>
      </c>
      <c r="J72" s="21"/>
    </row>
    <row r="73" spans="1:10" x14ac:dyDescent="0.25">
      <c r="A73" t="s">
        <v>177</v>
      </c>
      <c r="B73" s="10" t="s">
        <v>173</v>
      </c>
      <c r="C73" s="6">
        <v>45609</v>
      </c>
      <c r="D73" s="21" t="s">
        <v>14</v>
      </c>
      <c r="E73" s="4">
        <v>5000</v>
      </c>
      <c r="F73" s="4">
        <v>5000</v>
      </c>
      <c r="G73" s="28">
        <v>212</v>
      </c>
      <c r="H73" s="29">
        <v>403</v>
      </c>
      <c r="I73" s="20">
        <v>23.584905660377359</v>
      </c>
      <c r="J73" s="21" t="s">
        <v>178</v>
      </c>
    </row>
    <row r="74" spans="1:10" x14ac:dyDescent="0.25">
      <c r="A74" t="s">
        <v>179</v>
      </c>
      <c r="B74" s="10" t="s">
        <v>180</v>
      </c>
      <c r="C74" s="6">
        <v>45443</v>
      </c>
      <c r="D74" s="21" t="s">
        <v>14</v>
      </c>
      <c r="E74" s="4">
        <v>3500</v>
      </c>
      <c r="F74" s="4">
        <v>3500</v>
      </c>
      <c r="G74" s="28">
        <v>122</v>
      </c>
      <c r="H74" s="29">
        <v>160</v>
      </c>
      <c r="I74" s="20">
        <v>28.688524590163933</v>
      </c>
      <c r="J74" s="21"/>
    </row>
    <row r="75" spans="1:10" x14ac:dyDescent="0.25">
      <c r="A75" t="s">
        <v>181</v>
      </c>
      <c r="B75" s="10" t="s">
        <v>168</v>
      </c>
      <c r="C75" s="6">
        <v>45562</v>
      </c>
      <c r="D75" s="21" t="s">
        <v>14</v>
      </c>
      <c r="E75" s="4">
        <v>5500</v>
      </c>
      <c r="F75" s="4">
        <v>5500</v>
      </c>
      <c r="G75" s="28">
        <v>145</v>
      </c>
      <c r="H75" s="29">
        <v>121</v>
      </c>
      <c r="I75" s="20">
        <v>37.931034482758619</v>
      </c>
      <c r="J75" s="21"/>
    </row>
    <row r="76" spans="1:10" x14ac:dyDescent="0.25">
      <c r="A76" t="s">
        <v>182</v>
      </c>
      <c r="B76" s="10" t="s">
        <v>183</v>
      </c>
      <c r="C76" s="6">
        <v>45237</v>
      </c>
      <c r="D76" s="21" t="s">
        <v>14</v>
      </c>
      <c r="E76" s="4">
        <v>7000</v>
      </c>
      <c r="F76" s="4">
        <v>7000</v>
      </c>
      <c r="G76" s="28">
        <v>150</v>
      </c>
      <c r="H76" s="29">
        <v>138</v>
      </c>
      <c r="I76" s="20">
        <v>46.666666666666664</v>
      </c>
      <c r="J76" s="21"/>
    </row>
    <row r="77" spans="1:10" ht="15.75" thickBot="1" x14ac:dyDescent="0.3">
      <c r="A77" s="31"/>
      <c r="B77" s="32"/>
      <c r="C77" s="33"/>
      <c r="D77" s="47"/>
      <c r="E77" s="37">
        <f>SUM(E66:E76)</f>
        <v>35335</v>
      </c>
      <c r="F77" s="37">
        <f>SUM(F66:F76)</f>
        <v>35335</v>
      </c>
      <c r="G77" s="44">
        <f>SUM(G66:G76)</f>
        <v>1490</v>
      </c>
      <c r="H77" s="44">
        <f>SUM(H66:H76)</f>
        <v>1857.979591</v>
      </c>
      <c r="I77" s="34"/>
      <c r="J77" s="34"/>
    </row>
    <row r="78" spans="1:10" ht="15.75" thickBot="1" x14ac:dyDescent="0.3">
      <c r="F78" s="36" t="s">
        <v>184</v>
      </c>
      <c r="G78" s="45">
        <f>SUM(F77/G77)</f>
        <v>23.714765100671141</v>
      </c>
      <c r="I78" s="41" t="s">
        <v>32</v>
      </c>
      <c r="J78" s="46">
        <v>25</v>
      </c>
    </row>
  </sheetData>
  <mergeCells count="9">
    <mergeCell ref="A39:J39"/>
    <mergeCell ref="A64:J64"/>
    <mergeCell ref="E62:F62"/>
    <mergeCell ref="A1:J1"/>
    <mergeCell ref="A2:J2"/>
    <mergeCell ref="A4:J4"/>
    <mergeCell ref="E14:F14"/>
    <mergeCell ref="E30:F30"/>
    <mergeCell ref="A16:J16"/>
  </mergeCells>
  <pageMargins left="0.45" right="0.45" top="0" bottom="0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C3D4-2312-4422-8E3C-F8191F039570}">
  <dimension ref="A1:L71"/>
  <sheetViews>
    <sheetView workbookViewId="0">
      <pane ySplit="1" topLeftCell="A2" activePane="bottomLeft" state="frozen"/>
      <selection pane="bottomLeft" activeCell="B26" sqref="B26"/>
    </sheetView>
  </sheetViews>
  <sheetFormatPr defaultRowHeight="15" x14ac:dyDescent="0.25"/>
  <cols>
    <col min="1" max="1" width="19" bestFit="1" customWidth="1"/>
    <col min="2" max="2" width="19.140625" style="2" bestFit="1" customWidth="1"/>
    <col min="3" max="3" width="10" customWidth="1"/>
    <col min="4" max="4" width="3.42578125" bestFit="1" customWidth="1"/>
    <col min="5" max="5" width="10.140625" bestFit="1" customWidth="1"/>
    <col min="6" max="6" width="15.7109375" bestFit="1" customWidth="1"/>
    <col min="7" max="7" width="11.140625" bestFit="1" customWidth="1"/>
    <col min="8" max="8" width="7.28515625" bestFit="1" customWidth="1"/>
    <col min="9" max="9" width="10.7109375" style="2" bestFit="1" customWidth="1"/>
    <col min="10" max="10" width="12.28515625" bestFit="1" customWidth="1"/>
    <col min="11" max="11" width="6.28515625" style="49" customWidth="1"/>
    <col min="12" max="12" width="12.5703125" style="10" bestFit="1" customWidth="1"/>
  </cols>
  <sheetData>
    <row r="1" spans="1:12" ht="21" x14ac:dyDescent="0.35">
      <c r="A1" s="170" t="s">
        <v>88</v>
      </c>
      <c r="B1" s="170"/>
      <c r="C1" s="170"/>
      <c r="D1" s="170"/>
      <c r="E1" s="170"/>
      <c r="F1" s="170"/>
      <c r="G1" s="170"/>
      <c r="H1" s="170"/>
      <c r="I1" s="170"/>
      <c r="J1" s="170"/>
      <c r="K1" s="27"/>
    </row>
    <row r="2" spans="1:12" ht="21" x14ac:dyDescent="0.35">
      <c r="A2" s="170" t="s">
        <v>198</v>
      </c>
      <c r="B2" s="170"/>
      <c r="C2" s="170"/>
      <c r="D2" s="170"/>
      <c r="E2" s="170"/>
      <c r="F2" s="170"/>
      <c r="G2" s="170"/>
      <c r="H2" s="170"/>
      <c r="I2" s="170"/>
      <c r="J2" s="170"/>
      <c r="K2" s="27"/>
    </row>
    <row r="3" spans="1:12" ht="2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21" x14ac:dyDescent="0.35">
      <c r="A4" s="170" t="s">
        <v>41</v>
      </c>
      <c r="B4" s="170"/>
      <c r="C4" s="170"/>
      <c r="D4" s="170"/>
      <c r="E4" s="170"/>
      <c r="F4" s="170"/>
      <c r="G4" s="170"/>
      <c r="H4" s="170"/>
      <c r="I4" s="170"/>
      <c r="J4" s="170"/>
      <c r="K4" s="27"/>
    </row>
    <row r="5" spans="1:12" x14ac:dyDescent="0.25">
      <c r="A5" s="1" t="s">
        <v>0</v>
      </c>
      <c r="B5" s="1" t="s">
        <v>1</v>
      </c>
      <c r="C5" s="5" t="s">
        <v>2</v>
      </c>
      <c r="D5" s="9" t="s">
        <v>4</v>
      </c>
      <c r="E5" s="3" t="s">
        <v>5</v>
      </c>
      <c r="F5" s="3" t="s">
        <v>6</v>
      </c>
      <c r="G5" s="13" t="s">
        <v>7</v>
      </c>
      <c r="H5" s="14" t="s">
        <v>8</v>
      </c>
      <c r="I5" s="3" t="s">
        <v>91</v>
      </c>
      <c r="J5" s="9" t="s">
        <v>188</v>
      </c>
      <c r="K5" s="21"/>
      <c r="L5"/>
    </row>
    <row r="6" spans="1:12" x14ac:dyDescent="0.25">
      <c r="A6" t="s">
        <v>39</v>
      </c>
      <c r="B6" s="2" t="s">
        <v>40</v>
      </c>
      <c r="C6" s="6">
        <v>45713</v>
      </c>
      <c r="D6" s="10" t="s">
        <v>14</v>
      </c>
      <c r="E6" s="4">
        <v>40000</v>
      </c>
      <c r="F6" s="4">
        <v>40000</v>
      </c>
      <c r="G6" s="28">
        <v>117</v>
      </c>
      <c r="H6" s="29">
        <v>169</v>
      </c>
      <c r="I6" s="20">
        <v>341.88034188034186</v>
      </c>
      <c r="J6" s="15"/>
      <c r="K6" s="21"/>
      <c r="L6"/>
    </row>
    <row r="7" spans="1:12" x14ac:dyDescent="0.25">
      <c r="A7" t="s">
        <v>70</v>
      </c>
      <c r="B7" s="2" t="s">
        <v>71</v>
      </c>
      <c r="C7" s="6">
        <v>45072</v>
      </c>
      <c r="D7" s="10" t="s">
        <v>14</v>
      </c>
      <c r="E7" s="4">
        <v>60000</v>
      </c>
      <c r="F7" s="4">
        <v>60000</v>
      </c>
      <c r="G7" s="28">
        <v>100</v>
      </c>
      <c r="H7" s="29">
        <v>171</v>
      </c>
      <c r="I7" s="20">
        <v>600</v>
      </c>
      <c r="J7" s="21"/>
      <c r="K7" s="21"/>
      <c r="L7"/>
    </row>
    <row r="8" spans="1:12" x14ac:dyDescent="0.25">
      <c r="A8" t="s">
        <v>66</v>
      </c>
      <c r="B8" s="2" t="s">
        <v>67</v>
      </c>
      <c r="C8" s="6">
        <v>45201</v>
      </c>
      <c r="D8" s="10" t="s">
        <v>14</v>
      </c>
      <c r="E8" s="4">
        <v>79100</v>
      </c>
      <c r="F8" s="4">
        <v>79100</v>
      </c>
      <c r="G8" s="28">
        <v>57</v>
      </c>
      <c r="H8" s="29">
        <v>308</v>
      </c>
      <c r="I8" s="20">
        <v>1387.719298245614</v>
      </c>
      <c r="J8" s="21"/>
      <c r="K8" s="21"/>
      <c r="L8"/>
    </row>
    <row r="9" spans="1:12" ht="15.75" thickBot="1" x14ac:dyDescent="0.3">
      <c r="A9" s="50"/>
      <c r="B9" s="128"/>
      <c r="C9" s="52"/>
      <c r="D9" s="51"/>
      <c r="E9" s="53"/>
      <c r="F9" s="56">
        <f>SUM(F6:F8)</f>
        <v>179100</v>
      </c>
      <c r="G9" s="56">
        <f>SUM(G6:G8)</f>
        <v>274</v>
      </c>
      <c r="H9" s="57"/>
      <c r="I9" s="40"/>
      <c r="J9" s="58"/>
      <c r="K9" s="21"/>
      <c r="L9"/>
    </row>
    <row r="10" spans="1:12" ht="16.5" thickBot="1" x14ac:dyDescent="0.3">
      <c r="A10" s="31"/>
      <c r="B10" s="47"/>
      <c r="C10" s="33"/>
      <c r="D10" s="32"/>
      <c r="E10" s="55"/>
      <c r="F10" s="59" t="s">
        <v>106</v>
      </c>
      <c r="G10" s="60"/>
      <c r="H10" s="61">
        <f>SUM(F9/G9)</f>
        <v>653.64963503649631</v>
      </c>
      <c r="I10" s="64" t="s">
        <v>32</v>
      </c>
      <c r="J10" s="65">
        <v>700</v>
      </c>
      <c r="K10" s="21"/>
      <c r="L10"/>
    </row>
    <row r="11" spans="1:12" x14ac:dyDescent="0.25">
      <c r="B11" s="21"/>
      <c r="C11" s="6"/>
      <c r="D11" s="10"/>
      <c r="E11" s="4"/>
      <c r="F11" s="28"/>
      <c r="H11" s="29"/>
    </row>
    <row r="12" spans="1:12" ht="21" x14ac:dyDescent="0.35">
      <c r="A12" s="170" t="s">
        <v>192</v>
      </c>
      <c r="B12" s="170"/>
      <c r="C12" s="170"/>
      <c r="D12" s="170"/>
      <c r="E12" s="170"/>
      <c r="F12" s="170"/>
      <c r="G12" s="170"/>
      <c r="H12" s="170"/>
      <c r="I12" s="170"/>
      <c r="J12" s="170"/>
    </row>
    <row r="13" spans="1:12" x14ac:dyDescent="0.25">
      <c r="A13" s="1" t="s">
        <v>0</v>
      </c>
      <c r="B13" s="1" t="s">
        <v>1</v>
      </c>
      <c r="C13" s="5" t="s">
        <v>2</v>
      </c>
      <c r="D13" s="9" t="s">
        <v>4</v>
      </c>
      <c r="E13" s="3" t="s">
        <v>5</v>
      </c>
      <c r="F13" s="3" t="s">
        <v>6</v>
      </c>
      <c r="G13" s="13" t="s">
        <v>7</v>
      </c>
      <c r="H13" s="14" t="s">
        <v>8</v>
      </c>
      <c r="I13" s="3" t="s">
        <v>91</v>
      </c>
      <c r="J13" s="9" t="s">
        <v>188</v>
      </c>
      <c r="K13" s="21"/>
      <c r="L13"/>
    </row>
    <row r="14" spans="1:12" x14ac:dyDescent="0.25">
      <c r="A14" t="s">
        <v>86</v>
      </c>
      <c r="B14" s="2" t="s">
        <v>87</v>
      </c>
      <c r="C14" s="6">
        <v>45450</v>
      </c>
      <c r="D14" s="10" t="s">
        <v>14</v>
      </c>
      <c r="E14" s="4">
        <v>100000</v>
      </c>
      <c r="F14" s="4">
        <v>100000</v>
      </c>
      <c r="G14" s="28">
        <v>140</v>
      </c>
      <c r="H14" s="29">
        <v>190</v>
      </c>
      <c r="I14" s="20">
        <v>714.28571428571433</v>
      </c>
      <c r="J14" s="21"/>
      <c r="K14" s="21"/>
      <c r="L14"/>
    </row>
    <row r="15" spans="1:12" x14ac:dyDescent="0.25">
      <c r="A15" t="s">
        <v>72</v>
      </c>
      <c r="B15" s="2" t="s">
        <v>73</v>
      </c>
      <c r="C15" s="6">
        <v>45072</v>
      </c>
      <c r="D15" s="10" t="s">
        <v>14</v>
      </c>
      <c r="E15" s="4">
        <v>20000</v>
      </c>
      <c r="F15" s="4">
        <v>20000</v>
      </c>
      <c r="G15" s="28">
        <v>100</v>
      </c>
      <c r="H15" s="29">
        <v>177</v>
      </c>
      <c r="I15" s="20">
        <v>200</v>
      </c>
      <c r="J15" s="21"/>
      <c r="K15" s="21"/>
      <c r="L15"/>
    </row>
    <row r="16" spans="1:12" x14ac:dyDescent="0.25">
      <c r="A16" t="s">
        <v>74</v>
      </c>
      <c r="B16" s="2" t="s">
        <v>75</v>
      </c>
      <c r="C16" s="6">
        <v>45174</v>
      </c>
      <c r="D16" s="10" t="s">
        <v>14</v>
      </c>
      <c r="E16" s="4">
        <v>35000</v>
      </c>
      <c r="F16" s="4">
        <v>35000</v>
      </c>
      <c r="G16" s="28">
        <v>100</v>
      </c>
      <c r="H16" s="29">
        <v>178</v>
      </c>
      <c r="I16" s="20">
        <v>350</v>
      </c>
      <c r="J16" s="21"/>
      <c r="K16" s="21"/>
      <c r="L16"/>
    </row>
    <row r="17" spans="1:12" x14ac:dyDescent="0.25">
      <c r="A17" t="s">
        <v>78</v>
      </c>
      <c r="B17" s="2" t="s">
        <v>79</v>
      </c>
      <c r="C17" s="6">
        <v>45128</v>
      </c>
      <c r="D17" s="10" t="s">
        <v>14</v>
      </c>
      <c r="E17" s="4">
        <v>32000</v>
      </c>
      <c r="F17" s="4">
        <v>32000</v>
      </c>
      <c r="G17" s="28">
        <v>103</v>
      </c>
      <c r="H17" s="29">
        <v>177</v>
      </c>
      <c r="I17" s="20">
        <v>310.67961165048541</v>
      </c>
      <c r="J17" s="21"/>
      <c r="K17" s="21"/>
      <c r="L17"/>
    </row>
    <row r="18" spans="1:12" ht="15.75" thickBot="1" x14ac:dyDescent="0.3">
      <c r="A18" s="50"/>
      <c r="B18" s="128"/>
      <c r="C18" s="52"/>
      <c r="D18" s="51"/>
      <c r="E18" s="53"/>
      <c r="F18" s="56">
        <f>SUM(F14:F17)</f>
        <v>187000</v>
      </c>
      <c r="G18" s="56">
        <f>SUM(G14:G17)</f>
        <v>443</v>
      </c>
      <c r="H18" s="57"/>
      <c r="I18" s="40"/>
      <c r="J18" s="58"/>
    </row>
    <row r="19" spans="1:12" ht="16.5" thickBot="1" x14ac:dyDescent="0.3">
      <c r="A19" s="31"/>
      <c r="B19" s="47"/>
      <c r="C19" s="33"/>
      <c r="D19" s="32"/>
      <c r="E19" s="55"/>
      <c r="F19" s="59" t="s">
        <v>106</v>
      </c>
      <c r="G19" s="60"/>
      <c r="H19" s="61">
        <f>SUM(F18/G18)</f>
        <v>422.12189616252823</v>
      </c>
      <c r="I19" s="64" t="s">
        <v>32</v>
      </c>
      <c r="J19" s="65">
        <v>400</v>
      </c>
    </row>
    <row r="20" spans="1:12" ht="15.75" x14ac:dyDescent="0.25">
      <c r="B20" s="21"/>
      <c r="C20" s="6"/>
      <c r="D20" s="10"/>
      <c r="E20" s="4"/>
      <c r="F20" s="42"/>
      <c r="G20" s="62"/>
      <c r="H20" s="63"/>
      <c r="I20" s="66"/>
      <c r="J20" s="67"/>
    </row>
    <row r="21" spans="1:12" ht="15.75" x14ac:dyDescent="0.25">
      <c r="B21" s="21"/>
      <c r="C21" s="6"/>
      <c r="D21" s="10"/>
      <c r="E21" s="4"/>
      <c r="F21" s="42"/>
      <c r="G21" s="62"/>
      <c r="H21" s="63"/>
      <c r="I21" s="66"/>
      <c r="J21" s="67"/>
    </row>
    <row r="22" spans="1:12" ht="15.75" x14ac:dyDescent="0.25">
      <c r="B22" s="21"/>
      <c r="C22" s="6"/>
      <c r="D22" s="10"/>
      <c r="E22" s="4"/>
      <c r="F22" s="42"/>
      <c r="G22" s="62"/>
      <c r="H22" s="63"/>
      <c r="I22" s="66"/>
      <c r="J22" s="67"/>
    </row>
    <row r="23" spans="1:12" ht="15.75" x14ac:dyDescent="0.25">
      <c r="B23" s="21"/>
      <c r="C23" s="6"/>
      <c r="D23" s="10"/>
      <c r="E23" s="4"/>
      <c r="F23" s="42"/>
      <c r="G23" s="62"/>
      <c r="H23" s="63"/>
      <c r="I23" s="66"/>
      <c r="J23" s="67"/>
    </row>
    <row r="24" spans="1:12" ht="15.75" x14ac:dyDescent="0.25">
      <c r="B24" s="21"/>
      <c r="C24" s="6"/>
      <c r="D24" s="10"/>
      <c r="E24" s="4"/>
      <c r="F24" s="42"/>
      <c r="G24" s="62"/>
      <c r="H24" s="63"/>
      <c r="I24" s="66"/>
      <c r="J24" s="67"/>
    </row>
    <row r="25" spans="1:12" ht="15.75" x14ac:dyDescent="0.25">
      <c r="B25" s="21"/>
      <c r="C25" s="6"/>
      <c r="D25" s="10"/>
      <c r="E25" s="4"/>
      <c r="F25" s="42"/>
      <c r="G25" s="62"/>
      <c r="H25" s="63"/>
      <c r="I25" s="66"/>
      <c r="J25" s="67"/>
    </row>
    <row r="26" spans="1:12" ht="15.75" x14ac:dyDescent="0.25">
      <c r="B26" s="21"/>
      <c r="C26" s="6"/>
      <c r="D26" s="10"/>
      <c r="E26" s="4"/>
      <c r="F26" s="42"/>
      <c r="G26" s="62"/>
      <c r="H26" s="63"/>
      <c r="I26" s="66"/>
      <c r="J26" s="67"/>
    </row>
    <row r="27" spans="1:12" ht="15.75" x14ac:dyDescent="0.25">
      <c r="B27" s="21"/>
      <c r="C27" s="6"/>
      <c r="D27" s="10"/>
      <c r="E27" s="4"/>
      <c r="F27" s="42"/>
      <c r="G27" s="62"/>
      <c r="H27" s="63"/>
      <c r="I27" s="66"/>
      <c r="J27" s="67"/>
    </row>
    <row r="28" spans="1:12" ht="15.75" x14ac:dyDescent="0.25">
      <c r="B28" s="21"/>
      <c r="C28" s="6"/>
      <c r="D28" s="10"/>
      <c r="E28" s="4"/>
      <c r="F28" s="42"/>
      <c r="G28" s="62"/>
      <c r="H28" s="63"/>
      <c r="I28" s="66"/>
      <c r="J28" s="67"/>
    </row>
    <row r="29" spans="1:12" ht="15.75" x14ac:dyDescent="0.25">
      <c r="B29" s="21"/>
      <c r="C29" s="6"/>
      <c r="D29" s="10"/>
      <c r="E29" s="4"/>
      <c r="F29" s="42"/>
      <c r="G29" s="62"/>
      <c r="H29" s="63"/>
      <c r="I29" s="66"/>
      <c r="J29" s="67"/>
    </row>
    <row r="30" spans="1:12" ht="15.75" x14ac:dyDescent="0.25">
      <c r="B30" s="21"/>
      <c r="C30" s="6"/>
      <c r="D30" s="10"/>
      <c r="E30" s="4"/>
      <c r="F30" s="42"/>
      <c r="G30" s="62"/>
      <c r="H30" s="63"/>
      <c r="I30" s="66"/>
      <c r="J30" s="67"/>
    </row>
    <row r="31" spans="1:12" ht="15.75" x14ac:dyDescent="0.25">
      <c r="B31" s="21"/>
      <c r="C31" s="6"/>
      <c r="D31" s="10"/>
      <c r="E31" s="4"/>
      <c r="F31" s="42"/>
      <c r="G31" s="62"/>
      <c r="H31" s="63"/>
      <c r="I31" s="66"/>
      <c r="J31" s="67"/>
    </row>
    <row r="32" spans="1:12" ht="15.75" x14ac:dyDescent="0.25">
      <c r="B32" s="21"/>
      <c r="C32" s="6"/>
      <c r="D32" s="10"/>
      <c r="E32" s="4"/>
      <c r="F32" s="42"/>
      <c r="G32" s="62"/>
      <c r="H32" s="63"/>
      <c r="I32" s="66"/>
      <c r="J32" s="67"/>
      <c r="K32" s="21"/>
      <c r="L32"/>
    </row>
    <row r="33" spans="1:12" x14ac:dyDescent="0.25">
      <c r="K33" s="21"/>
      <c r="L33"/>
    </row>
    <row r="37" spans="1:12" ht="21.75" thickBot="1" x14ac:dyDescent="0.4">
      <c r="A37" s="170" t="s">
        <v>199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2" x14ac:dyDescent="0.25">
      <c r="A38" s="68" t="s">
        <v>0</v>
      </c>
      <c r="B38" s="69" t="s">
        <v>1</v>
      </c>
      <c r="C38" s="70" t="s">
        <v>2</v>
      </c>
      <c r="D38" s="69" t="s">
        <v>4</v>
      </c>
      <c r="E38" s="71" t="s">
        <v>5</v>
      </c>
      <c r="F38" s="71" t="s">
        <v>6</v>
      </c>
      <c r="G38" s="72" t="s">
        <v>7</v>
      </c>
      <c r="H38" s="73" t="s">
        <v>8</v>
      </c>
      <c r="I38" s="71" t="s">
        <v>91</v>
      </c>
      <c r="J38" s="69" t="s">
        <v>188</v>
      </c>
      <c r="K38" s="74" t="s">
        <v>38</v>
      </c>
    </row>
    <row r="39" spans="1:12" ht="15.75" thickBot="1" x14ac:dyDescent="0.3">
      <c r="A39" s="75" t="s">
        <v>84</v>
      </c>
      <c r="B39" s="82" t="s">
        <v>85</v>
      </c>
      <c r="C39" s="77">
        <v>45057</v>
      </c>
      <c r="D39" s="76" t="s">
        <v>14</v>
      </c>
      <c r="E39" s="78">
        <v>54000</v>
      </c>
      <c r="F39" s="78">
        <v>54000</v>
      </c>
      <c r="G39" s="79">
        <v>243</v>
      </c>
      <c r="H39" s="80">
        <v>483.14814799999999</v>
      </c>
      <c r="I39" s="81">
        <v>222.22222222222223</v>
      </c>
      <c r="J39" s="82" t="s">
        <v>185</v>
      </c>
      <c r="K39" s="89" t="s">
        <v>193</v>
      </c>
    </row>
    <row r="40" spans="1:12" ht="15.75" thickBot="1" x14ac:dyDescent="0.3"/>
    <row r="41" spans="1:12" x14ac:dyDescent="0.25">
      <c r="A41" s="68" t="s">
        <v>0</v>
      </c>
      <c r="B41" s="69" t="s">
        <v>1</v>
      </c>
      <c r="C41" s="70" t="s">
        <v>2</v>
      </c>
      <c r="D41" s="69" t="s">
        <v>4</v>
      </c>
      <c r="E41" s="71" t="s">
        <v>5</v>
      </c>
      <c r="F41" s="71" t="s">
        <v>6</v>
      </c>
      <c r="G41" s="72" t="s">
        <v>7</v>
      </c>
      <c r="H41" s="73" t="s">
        <v>8</v>
      </c>
      <c r="I41" s="71" t="s">
        <v>91</v>
      </c>
      <c r="J41" s="69" t="s">
        <v>188</v>
      </c>
      <c r="K41" s="74" t="s">
        <v>38</v>
      </c>
    </row>
    <row r="42" spans="1:12" ht="15.75" thickBot="1" x14ac:dyDescent="0.3">
      <c r="A42" s="75" t="s">
        <v>53</v>
      </c>
      <c r="B42" s="82" t="s">
        <v>54</v>
      </c>
      <c r="C42" s="77">
        <v>45191</v>
      </c>
      <c r="D42" s="76" t="s">
        <v>14</v>
      </c>
      <c r="E42" s="78">
        <v>195000</v>
      </c>
      <c r="F42" s="78">
        <v>195000</v>
      </c>
      <c r="G42" s="79">
        <v>300</v>
      </c>
      <c r="H42" s="80">
        <v>600</v>
      </c>
      <c r="I42" s="81">
        <v>650</v>
      </c>
      <c r="J42" s="76" t="s">
        <v>187</v>
      </c>
      <c r="K42" s="89" t="s">
        <v>55</v>
      </c>
    </row>
    <row r="43" spans="1:12" ht="15.75" thickBot="1" x14ac:dyDescent="0.3">
      <c r="B43" s="21"/>
      <c r="C43" s="6"/>
      <c r="D43" s="10"/>
      <c r="E43" s="4"/>
      <c r="F43" s="4"/>
      <c r="G43" s="28"/>
      <c r="H43" s="29"/>
      <c r="I43" s="20"/>
      <c r="J43" s="10"/>
      <c r="K43" s="90"/>
    </row>
    <row r="44" spans="1:12" x14ac:dyDescent="0.25">
      <c r="A44" s="68" t="s">
        <v>0</v>
      </c>
      <c r="B44" s="69" t="s">
        <v>1</v>
      </c>
      <c r="C44" s="70" t="s">
        <v>2</v>
      </c>
      <c r="D44" s="69" t="s">
        <v>4</v>
      </c>
      <c r="E44" s="71" t="s">
        <v>5</v>
      </c>
      <c r="F44" s="71" t="s">
        <v>6</v>
      </c>
      <c r="G44" s="72" t="s">
        <v>7</v>
      </c>
      <c r="H44" s="73" t="s">
        <v>8</v>
      </c>
      <c r="I44" s="71" t="s">
        <v>91</v>
      </c>
      <c r="J44" s="69" t="s">
        <v>188</v>
      </c>
      <c r="K44" s="74" t="s">
        <v>38</v>
      </c>
    </row>
    <row r="45" spans="1:12" ht="15.75" thickBot="1" x14ac:dyDescent="0.3">
      <c r="A45" s="75" t="s">
        <v>50</v>
      </c>
      <c r="B45" s="82" t="s">
        <v>51</v>
      </c>
      <c r="C45" s="77">
        <v>45443</v>
      </c>
      <c r="D45" s="76" t="s">
        <v>14</v>
      </c>
      <c r="E45" s="78">
        <v>120000</v>
      </c>
      <c r="F45" s="78">
        <v>120000</v>
      </c>
      <c r="G45" s="79">
        <v>50</v>
      </c>
      <c r="H45" s="80">
        <v>249</v>
      </c>
      <c r="I45" s="81">
        <v>2400</v>
      </c>
      <c r="J45" s="83"/>
      <c r="K45" s="89" t="s">
        <v>52</v>
      </c>
    </row>
    <row r="46" spans="1:12" ht="15.75" thickBot="1" x14ac:dyDescent="0.3">
      <c r="B46" s="21"/>
      <c r="C46" s="6"/>
      <c r="D46" s="10"/>
      <c r="E46" s="4"/>
      <c r="F46" s="4"/>
      <c r="G46" s="28"/>
      <c r="H46" s="29"/>
      <c r="I46" s="20"/>
      <c r="K46" s="90"/>
    </row>
    <row r="47" spans="1:12" x14ac:dyDescent="0.25">
      <c r="A47" s="68" t="s">
        <v>0</v>
      </c>
      <c r="B47" s="69" t="s">
        <v>1</v>
      </c>
      <c r="C47" s="70" t="s">
        <v>2</v>
      </c>
      <c r="D47" s="69" t="s">
        <v>4</v>
      </c>
      <c r="E47" s="71" t="s">
        <v>5</v>
      </c>
      <c r="F47" s="71" t="s">
        <v>6</v>
      </c>
      <c r="G47" s="72" t="s">
        <v>7</v>
      </c>
      <c r="H47" s="73" t="s">
        <v>8</v>
      </c>
      <c r="I47" s="71" t="s">
        <v>91</v>
      </c>
      <c r="J47" s="69" t="s">
        <v>188</v>
      </c>
      <c r="K47" s="74" t="s">
        <v>38</v>
      </c>
    </row>
    <row r="48" spans="1:12" ht="15.75" thickBot="1" x14ac:dyDescent="0.3">
      <c r="A48" s="75" t="s">
        <v>45</v>
      </c>
      <c r="B48" s="82" t="s">
        <v>46</v>
      </c>
      <c r="C48" s="77">
        <v>45271</v>
      </c>
      <c r="D48" s="76" t="s">
        <v>14</v>
      </c>
      <c r="E48" s="78">
        <v>82000</v>
      </c>
      <c r="F48" s="78">
        <v>82000</v>
      </c>
      <c r="G48" s="79">
        <v>138.4</v>
      </c>
      <c r="H48" s="80">
        <v>390</v>
      </c>
      <c r="I48" s="81">
        <v>592.48554913294799</v>
      </c>
      <c r="J48" s="76" t="s">
        <v>186</v>
      </c>
      <c r="K48" s="89" t="s">
        <v>47</v>
      </c>
    </row>
    <row r="49" spans="1:11" ht="15.75" thickBot="1" x14ac:dyDescent="0.3">
      <c r="B49" s="21"/>
      <c r="C49" s="6"/>
      <c r="D49" s="10"/>
      <c r="E49" s="4"/>
      <c r="F49" s="4"/>
      <c r="G49" s="28"/>
      <c r="H49" s="29"/>
      <c r="I49" s="20"/>
      <c r="J49" s="10"/>
      <c r="K49" s="90"/>
    </row>
    <row r="50" spans="1:11" x14ac:dyDescent="0.25">
      <c r="A50" s="68" t="s">
        <v>0</v>
      </c>
      <c r="B50" s="69" t="s">
        <v>1</v>
      </c>
      <c r="C50" s="70" t="s">
        <v>2</v>
      </c>
      <c r="D50" s="69" t="s">
        <v>4</v>
      </c>
      <c r="E50" s="71" t="s">
        <v>5</v>
      </c>
      <c r="F50" s="71" t="s">
        <v>6</v>
      </c>
      <c r="G50" s="72" t="s">
        <v>7</v>
      </c>
      <c r="H50" s="73" t="s">
        <v>8</v>
      </c>
      <c r="I50" s="71" t="s">
        <v>91</v>
      </c>
      <c r="J50" s="69" t="s">
        <v>188</v>
      </c>
      <c r="K50" s="74" t="s">
        <v>38</v>
      </c>
    </row>
    <row r="51" spans="1:11" ht="15.75" thickBot="1" x14ac:dyDescent="0.3">
      <c r="A51" s="75" t="s">
        <v>62</v>
      </c>
      <c r="B51" s="82" t="s">
        <v>63</v>
      </c>
      <c r="C51" s="77">
        <v>45098</v>
      </c>
      <c r="D51" s="76" t="s">
        <v>14</v>
      </c>
      <c r="E51" s="78">
        <v>10000</v>
      </c>
      <c r="F51" s="78">
        <v>10000</v>
      </c>
      <c r="G51" s="79">
        <v>105</v>
      </c>
      <c r="H51" s="80">
        <v>164</v>
      </c>
      <c r="I51" s="81">
        <v>95.238095238095241</v>
      </c>
      <c r="J51" s="82"/>
      <c r="K51" s="91" t="s">
        <v>191</v>
      </c>
    </row>
    <row r="52" spans="1:11" ht="15.75" thickBot="1" x14ac:dyDescent="0.3">
      <c r="B52" s="21"/>
      <c r="C52" s="6"/>
      <c r="D52" s="10"/>
      <c r="E52" s="4"/>
      <c r="F52" s="4"/>
      <c r="G52" s="28"/>
      <c r="H52" s="29"/>
      <c r="I52" s="20"/>
      <c r="J52" s="21"/>
      <c r="K52" s="92"/>
    </row>
    <row r="53" spans="1:11" x14ac:dyDescent="0.25">
      <c r="A53" s="68" t="s">
        <v>0</v>
      </c>
      <c r="B53" s="69" t="s">
        <v>1</v>
      </c>
      <c r="C53" s="70" t="s">
        <v>2</v>
      </c>
      <c r="D53" s="69" t="s">
        <v>4</v>
      </c>
      <c r="E53" s="71" t="s">
        <v>5</v>
      </c>
      <c r="F53" s="71" t="s">
        <v>6</v>
      </c>
      <c r="G53" s="84" t="s">
        <v>189</v>
      </c>
      <c r="H53" s="85"/>
      <c r="I53" s="84" t="s">
        <v>190</v>
      </c>
      <c r="J53" s="85"/>
      <c r="K53" s="93"/>
    </row>
    <row r="54" spans="1:11" ht="15.75" thickBot="1" x14ac:dyDescent="0.3">
      <c r="A54" s="75" t="s">
        <v>56</v>
      </c>
      <c r="B54" s="82" t="s">
        <v>57</v>
      </c>
      <c r="C54" s="77">
        <v>45674</v>
      </c>
      <c r="D54" s="76" t="s">
        <v>14</v>
      </c>
      <c r="E54" s="78">
        <v>57000</v>
      </c>
      <c r="F54" s="78">
        <v>57000</v>
      </c>
      <c r="G54" s="86">
        <v>11.71</v>
      </c>
      <c r="H54" s="80"/>
      <c r="I54" s="81">
        <f>SUM(F54/G54)</f>
        <v>4867.6345004269851</v>
      </c>
      <c r="J54" s="83"/>
      <c r="K54" s="89" t="s">
        <v>58</v>
      </c>
    </row>
    <row r="55" spans="1:11" ht="15.75" thickBot="1" x14ac:dyDescent="0.3">
      <c r="B55" s="21"/>
      <c r="C55" s="6"/>
      <c r="D55" s="10"/>
      <c r="E55" s="4"/>
      <c r="F55" s="4"/>
      <c r="G55" s="28"/>
      <c r="H55" s="29"/>
      <c r="I55" s="20"/>
      <c r="K55" s="90"/>
    </row>
    <row r="56" spans="1:11" x14ac:dyDescent="0.25">
      <c r="A56" s="68" t="s">
        <v>0</v>
      </c>
      <c r="B56" s="69" t="s">
        <v>1</v>
      </c>
      <c r="C56" s="70" t="s">
        <v>2</v>
      </c>
      <c r="D56" s="69" t="s">
        <v>4</v>
      </c>
      <c r="E56" s="71" t="s">
        <v>5</v>
      </c>
      <c r="F56" s="71" t="s">
        <v>6</v>
      </c>
      <c r="G56" s="84" t="s">
        <v>189</v>
      </c>
      <c r="H56" s="85"/>
      <c r="I56" s="84" t="s">
        <v>190</v>
      </c>
      <c r="J56" s="69" t="s">
        <v>188</v>
      </c>
      <c r="K56" s="74" t="s">
        <v>38</v>
      </c>
    </row>
    <row r="57" spans="1:11" ht="15.75" thickBot="1" x14ac:dyDescent="0.3">
      <c r="A57" s="75" t="s">
        <v>42</v>
      </c>
      <c r="B57" s="82" t="s">
        <v>43</v>
      </c>
      <c r="C57" s="77">
        <v>45063</v>
      </c>
      <c r="D57" s="76" t="s">
        <v>14</v>
      </c>
      <c r="E57" s="78">
        <v>40000</v>
      </c>
      <c r="F57" s="78">
        <v>40000</v>
      </c>
      <c r="G57" s="87">
        <v>3.37</v>
      </c>
      <c r="H57" s="80"/>
      <c r="I57" s="81">
        <f>SUM(F57/G57)</f>
        <v>11869.436201780414</v>
      </c>
      <c r="J57" s="88"/>
      <c r="K57" s="89" t="s">
        <v>44</v>
      </c>
    </row>
    <row r="58" spans="1:11" x14ac:dyDescent="0.25">
      <c r="B58" s="21"/>
      <c r="C58" s="6"/>
      <c r="D58" s="10"/>
      <c r="E58" s="4"/>
      <c r="F58" s="4"/>
      <c r="G58" s="8"/>
      <c r="H58" s="29"/>
      <c r="I58" s="20"/>
      <c r="J58" s="15"/>
      <c r="K58" s="90"/>
    </row>
    <row r="59" spans="1:11" x14ac:dyDescent="0.25">
      <c r="A59" s="1" t="s">
        <v>0</v>
      </c>
      <c r="B59" s="9" t="s">
        <v>1</v>
      </c>
      <c r="C59" s="5" t="s">
        <v>2</v>
      </c>
      <c r="D59" s="9" t="s">
        <v>4</v>
      </c>
      <c r="E59" s="3" t="s">
        <v>5</v>
      </c>
      <c r="F59" s="3" t="s">
        <v>6</v>
      </c>
      <c r="G59" s="13" t="s">
        <v>7</v>
      </c>
      <c r="H59" s="14" t="s">
        <v>8</v>
      </c>
      <c r="I59" s="3" t="s">
        <v>91</v>
      </c>
      <c r="J59" s="9" t="s">
        <v>188</v>
      </c>
      <c r="K59" s="9" t="s">
        <v>38</v>
      </c>
    </row>
    <row r="60" spans="1:11" x14ac:dyDescent="0.25">
      <c r="A60" t="s">
        <v>68</v>
      </c>
      <c r="B60" s="21" t="s">
        <v>69</v>
      </c>
      <c r="C60" s="6">
        <v>45427</v>
      </c>
      <c r="D60" s="10" t="s">
        <v>14</v>
      </c>
      <c r="E60" s="4">
        <v>12500</v>
      </c>
      <c r="F60" s="4">
        <v>12500</v>
      </c>
      <c r="G60" s="28">
        <v>69</v>
      </c>
      <c r="H60" s="29">
        <v>102</v>
      </c>
      <c r="I60" s="20">
        <v>181.15942028985506</v>
      </c>
      <c r="J60" s="21"/>
      <c r="K60" s="90" t="s">
        <v>194</v>
      </c>
    </row>
    <row r="61" spans="1:11" ht="15.75" thickBot="1" x14ac:dyDescent="0.3">
      <c r="B61" s="21"/>
      <c r="C61" s="6"/>
      <c r="D61" s="10"/>
      <c r="E61" s="4"/>
      <c r="F61" s="4"/>
      <c r="G61" s="28"/>
      <c r="H61" s="29"/>
      <c r="I61" s="20"/>
      <c r="J61" s="21"/>
      <c r="K61" s="90"/>
    </row>
    <row r="62" spans="1:11" x14ac:dyDescent="0.25">
      <c r="A62" s="68" t="s">
        <v>0</v>
      </c>
      <c r="B62" s="69" t="s">
        <v>1</v>
      </c>
      <c r="C62" s="70" t="s">
        <v>2</v>
      </c>
      <c r="D62" s="69" t="s">
        <v>4</v>
      </c>
      <c r="E62" s="71" t="s">
        <v>5</v>
      </c>
      <c r="F62" s="71" t="s">
        <v>6</v>
      </c>
      <c r="G62" s="72" t="s">
        <v>7</v>
      </c>
      <c r="H62" s="73" t="s">
        <v>8</v>
      </c>
      <c r="I62" s="71" t="s">
        <v>91</v>
      </c>
      <c r="J62" s="69" t="s">
        <v>188</v>
      </c>
      <c r="K62" s="74" t="s">
        <v>38</v>
      </c>
    </row>
    <row r="63" spans="1:11" x14ac:dyDescent="0.25">
      <c r="A63" t="s">
        <v>80</v>
      </c>
      <c r="B63" s="21" t="s">
        <v>81</v>
      </c>
      <c r="C63" s="6">
        <v>45343</v>
      </c>
      <c r="D63" s="10" t="s">
        <v>14</v>
      </c>
      <c r="E63" s="4">
        <v>25000</v>
      </c>
      <c r="F63" s="4">
        <v>25000</v>
      </c>
      <c r="G63" s="28">
        <v>105</v>
      </c>
      <c r="H63" s="29">
        <v>278</v>
      </c>
      <c r="I63" s="20">
        <v>238.0952380952381</v>
      </c>
      <c r="J63" s="21"/>
      <c r="K63" s="90" t="s">
        <v>195</v>
      </c>
    </row>
    <row r="64" spans="1:11" ht="15.75" thickBot="1" x14ac:dyDescent="0.3"/>
    <row r="65" spans="1:11" x14ac:dyDescent="0.25">
      <c r="A65" s="68" t="s">
        <v>0</v>
      </c>
      <c r="B65" s="69" t="s">
        <v>1</v>
      </c>
      <c r="C65" s="70" t="s">
        <v>2</v>
      </c>
      <c r="D65" s="69" t="s">
        <v>4</v>
      </c>
      <c r="E65" s="71" t="s">
        <v>5</v>
      </c>
      <c r="F65" s="71" t="s">
        <v>6</v>
      </c>
      <c r="G65" s="72" t="s">
        <v>7</v>
      </c>
      <c r="H65" s="73" t="s">
        <v>8</v>
      </c>
      <c r="I65" s="71" t="s">
        <v>91</v>
      </c>
      <c r="J65" s="69" t="s">
        <v>188</v>
      </c>
      <c r="K65" s="74" t="s">
        <v>38</v>
      </c>
    </row>
    <row r="66" spans="1:11" ht="15.75" thickBot="1" x14ac:dyDescent="0.3">
      <c r="A66" s="75" t="s">
        <v>82</v>
      </c>
      <c r="B66" s="82" t="s">
        <v>83</v>
      </c>
      <c r="C66" s="77">
        <v>45400</v>
      </c>
      <c r="D66" s="76" t="s">
        <v>14</v>
      </c>
      <c r="E66" s="78">
        <v>8000</v>
      </c>
      <c r="F66" s="78">
        <v>8000</v>
      </c>
      <c r="G66" s="79">
        <v>145</v>
      </c>
      <c r="H66" s="80">
        <v>130</v>
      </c>
      <c r="I66" s="81">
        <v>55.172413793103445</v>
      </c>
      <c r="J66" s="82"/>
      <c r="K66" s="89" t="s">
        <v>196</v>
      </c>
    </row>
    <row r="67" spans="1:11" ht="15.75" thickBot="1" x14ac:dyDescent="0.3">
      <c r="B67" s="21"/>
      <c r="C67" s="6"/>
      <c r="D67" s="10"/>
      <c r="E67" s="4"/>
      <c r="F67" s="4"/>
      <c r="G67" s="28"/>
      <c r="H67" s="29"/>
      <c r="I67" s="20"/>
      <c r="J67" s="21"/>
      <c r="K67" s="90"/>
    </row>
    <row r="68" spans="1:11" x14ac:dyDescent="0.25">
      <c r="A68" s="68" t="s">
        <v>0</v>
      </c>
      <c r="B68" s="69" t="s">
        <v>1</v>
      </c>
      <c r="C68" s="70" t="s">
        <v>2</v>
      </c>
      <c r="D68" s="69" t="s">
        <v>4</v>
      </c>
      <c r="E68" s="71" t="s">
        <v>5</v>
      </c>
      <c r="F68" s="71" t="s">
        <v>6</v>
      </c>
      <c r="G68" s="72" t="s">
        <v>7</v>
      </c>
      <c r="H68" s="73" t="s">
        <v>8</v>
      </c>
      <c r="I68" s="71" t="s">
        <v>91</v>
      </c>
      <c r="J68" s="69" t="s">
        <v>188</v>
      </c>
      <c r="K68" s="74" t="s">
        <v>38</v>
      </c>
    </row>
    <row r="69" spans="1:11" ht="15.75" thickBot="1" x14ac:dyDescent="0.3">
      <c r="A69" s="75" t="s">
        <v>48</v>
      </c>
      <c r="B69" s="82" t="s">
        <v>49</v>
      </c>
      <c r="C69" s="77">
        <v>45387</v>
      </c>
      <c r="D69" s="76" t="s">
        <v>14</v>
      </c>
      <c r="E69" s="78">
        <v>55000</v>
      </c>
      <c r="F69" s="78">
        <v>55000</v>
      </c>
      <c r="G69" s="79">
        <v>103</v>
      </c>
      <c r="H69" s="80">
        <v>88.262137999999993</v>
      </c>
      <c r="I69" s="81">
        <v>533.98058252427188</v>
      </c>
      <c r="J69" s="83"/>
      <c r="K69" s="89" t="s">
        <v>197</v>
      </c>
    </row>
    <row r="70" spans="1:11" x14ac:dyDescent="0.25">
      <c r="A70" s="68" t="s">
        <v>0</v>
      </c>
      <c r="B70" s="69" t="s">
        <v>1</v>
      </c>
      <c r="C70" s="70" t="s">
        <v>2</v>
      </c>
      <c r="D70" s="69" t="s">
        <v>4</v>
      </c>
      <c r="E70" s="71" t="s">
        <v>5</v>
      </c>
      <c r="F70" s="71" t="s">
        <v>6</v>
      </c>
      <c r="G70" s="84" t="s">
        <v>189</v>
      </c>
      <c r="H70" s="85"/>
      <c r="I70" s="84" t="s">
        <v>190</v>
      </c>
      <c r="J70" s="69" t="s">
        <v>188</v>
      </c>
      <c r="K70" s="74" t="s">
        <v>38</v>
      </c>
    </row>
    <row r="71" spans="1:11" x14ac:dyDescent="0.25">
      <c r="A71" t="s">
        <v>210</v>
      </c>
      <c r="B71" s="21" t="s">
        <v>211</v>
      </c>
      <c r="C71" s="6">
        <v>45407</v>
      </c>
      <c r="D71" s="10" t="s">
        <v>14</v>
      </c>
      <c r="E71" s="4">
        <v>350000</v>
      </c>
      <c r="F71" s="4">
        <v>350000</v>
      </c>
      <c r="G71" s="15">
        <v>21.257000000000001</v>
      </c>
      <c r="H71" s="8">
        <v>21.257000000000001</v>
      </c>
      <c r="I71" s="4">
        <v>16465.164416427528</v>
      </c>
      <c r="J71" s="10"/>
      <c r="K71" s="2" t="s">
        <v>212</v>
      </c>
    </row>
  </sheetData>
  <sortState xmlns:xlrd2="http://schemas.microsoft.com/office/spreadsheetml/2017/richdata2" ref="A6:J8">
    <sortCondition ref="I6:I8"/>
  </sortState>
  <mergeCells count="5">
    <mergeCell ref="A1:J1"/>
    <mergeCell ref="A2:J2"/>
    <mergeCell ref="A37:K37"/>
    <mergeCell ref="A12:J12"/>
    <mergeCell ref="A4:J4"/>
  </mergeCells>
  <pageMargins left="0" right="0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GUIDE</vt:lpstr>
      <vt:lpstr>AG</vt:lpstr>
      <vt:lpstr>COM IND</vt:lpstr>
      <vt:lpstr>RES ACERAGE</vt:lpstr>
      <vt:lpstr>RES LOTS</vt:lpstr>
      <vt:lpstr>RES 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Mahalak</dc:creator>
  <cp:lastModifiedBy>Tamara Crawford</cp:lastModifiedBy>
  <cp:lastPrinted>2026-03-03T16:31:00Z</cp:lastPrinted>
  <dcterms:created xsi:type="dcterms:W3CDTF">2025-10-15T13:25:06Z</dcterms:created>
  <dcterms:modified xsi:type="dcterms:W3CDTF">2026-03-03T16:31:40Z</dcterms:modified>
</cp:coreProperties>
</file>