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eith\Desktop\"/>
    </mc:Choice>
  </mc:AlternateContent>
  <xr:revisionPtr revIDLastSave="0" documentId="13_ncr:1_{E15FD61E-3ADC-4DFF-AFD8-835E371EFA25}" xr6:coauthVersionLast="47" xr6:coauthVersionMax="47" xr10:uidLastSave="{00000000-0000-0000-0000-000000000000}"/>
  <bookViews>
    <workbookView xWindow="1515" yWindow="1515" windowWidth="22290" windowHeight="13080" xr2:uid="{C6BC7298-1615-4407-AC6E-5AB0B3E0D1A9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G21" i="2"/>
  <c r="D21" i="2"/>
  <c r="H20" i="2"/>
  <c r="K20" i="2" s="1"/>
  <c r="H19" i="2"/>
  <c r="K19" i="2" s="1"/>
  <c r="H18" i="2"/>
  <c r="K18" i="2" s="1"/>
  <c r="H17" i="2"/>
  <c r="K17" i="2" s="1"/>
  <c r="H16" i="2"/>
  <c r="K16" i="2" s="1"/>
  <c r="H15" i="2"/>
  <c r="J33" i="2"/>
  <c r="I33" i="2"/>
  <c r="G33" i="2"/>
  <c r="D33" i="2"/>
  <c r="H32" i="2"/>
  <c r="K32" i="2" s="1"/>
  <c r="H31" i="2"/>
  <c r="K31" i="2" s="1"/>
  <c r="H30" i="2"/>
  <c r="K30" i="2" s="1"/>
  <c r="H29" i="2"/>
  <c r="H21" i="2" l="1"/>
  <c r="J23" i="2" s="1"/>
  <c r="K15" i="2"/>
  <c r="H33" i="2"/>
  <c r="J35" i="2" s="1"/>
  <c r="K29" i="2"/>
  <c r="H5" i="2" l="1"/>
  <c r="K5" i="2" s="1"/>
  <c r="K7" i="2"/>
  <c r="K6" i="2"/>
  <c r="H4" i="2" l="1"/>
  <c r="K4" i="2" s="1"/>
  <c r="D8" i="2"/>
  <c r="G8" i="2"/>
  <c r="I8" i="2"/>
  <c r="J8" i="2"/>
  <c r="H8" i="2" l="1"/>
  <c r="J10" i="2" l="1"/>
</calcChain>
</file>

<file path=xl/sharedStrings.xml><?xml version="1.0" encoding="utf-8"?>
<sst xmlns="http://schemas.openxmlformats.org/spreadsheetml/2006/main" count="104" uniqueCount="50">
  <si>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</si>
  <si>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</si>
  <si>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</si>
  <si>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</si>
  <si>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</si>
  <si>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</si>
  <si>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</si>
  <si>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Land Residual</t>
  </si>
  <si>
    <t>Net Acres</t>
  </si>
  <si>
    <t>Total Acres</t>
  </si>
  <si>
    <t>Dollars/Acre</t>
  </si>
  <si>
    <t>Class</t>
  </si>
  <si>
    <t>WD</t>
  </si>
  <si>
    <t>03-ARM'S LENGTH</t>
  </si>
  <si>
    <t>080-002-300-001-60</t>
  </si>
  <si>
    <t>1730 N M-65</t>
  </si>
  <si>
    <t>080-013-300-003-30</t>
  </si>
  <si>
    <t>6400 MILLER</t>
  </si>
  <si>
    <t>Totals:</t>
  </si>
  <si>
    <t>per Net Acre=&gt;</t>
  </si>
  <si>
    <t>*070 PLAINFIELD TOWNSHIP</t>
  </si>
  <si>
    <t>072-010-200-008-00</t>
  </si>
  <si>
    <t>073-E30-000-047-00</t>
  </si>
  <si>
    <t>ROLLWAYS RD</t>
  </si>
  <si>
    <t>M-65</t>
  </si>
  <si>
    <t>RENO TOWNSHIP LAND VALUE FOR RESIDENTIAL ACREAGE 1-4.99 (2026)</t>
  </si>
  <si>
    <t>USING $6,600</t>
  </si>
  <si>
    <t>RENO 2026 LV RES</t>
  </si>
  <si>
    <t>RENO TOWNSHIP LAND VALUE FOR RESIDENTIAL ACREAGE 5-29.99 (2026)</t>
  </si>
  <si>
    <t>080-011-100-002-50</t>
  </si>
  <si>
    <t>6658 OLD STATE</t>
  </si>
  <si>
    <t>080-023-100-002-00</t>
  </si>
  <si>
    <t>6650 CARPENTER RD</t>
  </si>
  <si>
    <t>080-023-100-004-00</t>
  </si>
  <si>
    <t>6675 MILLER RD</t>
  </si>
  <si>
    <t>080-023-300-007-00</t>
  </si>
  <si>
    <t>6890 W M-55</t>
  </si>
  <si>
    <t>080-035-100-007-30</t>
  </si>
  <si>
    <t>6853 MAPLE ACRES</t>
  </si>
  <si>
    <t>080-036-200-006-00</t>
  </si>
  <si>
    <t>USING $4,600</t>
  </si>
  <si>
    <t>RENO TOWNSHIP LAND VALUE FOR RESIDENTIAL ACREAGE 30 &amp; UP (2026)</t>
  </si>
  <si>
    <t>080-005-200-001-00</t>
  </si>
  <si>
    <t>OFF COUNTYLINE</t>
  </si>
  <si>
    <t>080-008-100-001-00</t>
  </si>
  <si>
    <t>080-017-200-002-00</t>
  </si>
  <si>
    <t>710 N MILL STATION RD</t>
  </si>
  <si>
    <t>080-036-100-001-01</t>
  </si>
  <si>
    <t>541 S NIKKI LN</t>
  </si>
  <si>
    <t>USING $2,600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</si>
</sst>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0" xfId="0" applyNumberFormat="1" applyFont="1" applyFill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6" fontId="0" fillId="0" borderId="0" xfId="0" applyNumberFormat="1" applyAlignment="1">
      <alignment horizontal="left"/>
    </xf>
    <xf numFmtId="6" fontId="2" fillId="2" borderId="0" xfId="0" applyNumberFormat="1" applyFont="1" applyFill="1" applyAlignment="1">
      <alignment horizontal="left"/>
    </xf>
    <xf numFmtId="6" fontId="3" fillId="3" borderId="1" xfId="0" applyNumberFormat="1" applyFont="1" applyFill="1" applyBorder="1" applyAlignment="1">
      <alignment horizontal="left"/>
    </xf>
    <xf numFmtId="6" fontId="3" fillId="3" borderId="0" xfId="0" applyNumberFormat="1" applyFont="1" applyFill="1" applyAlignment="1">
      <alignment horizontal="left"/>
    </xf>
    <xf numFmtId="6" fontId="3" fillId="3" borderId="2" xfId="0" applyNumberFormat="1" applyFont="1" applyFill="1" applyBorder="1" applyAlignment="1">
      <alignment horizontal="left"/>
    </xf>
    <xf numFmtId="40" fontId="0" fillId="0" borderId="0" xfId="0" applyNumberFormat="1" applyAlignment="1">
      <alignment horizontal="left"/>
    </xf>
    <xf numFmtId="40" fontId="2" fillId="2" borderId="0" xfId="0" applyNumberFormat="1" applyFont="1" applyFill="1" applyAlignment="1">
      <alignment horizontal="left"/>
    </xf>
    <xf numFmtId="40" fontId="3" fillId="3" borderId="1" xfId="0" applyNumberFormat="1" applyFont="1" applyFill="1" applyBorder="1" applyAlignment="1">
      <alignment horizontal="left"/>
    </xf>
    <xf numFmtId="40" fontId="3" fillId="3" borderId="0" xfId="0" applyNumberFormat="1" applyFont="1" applyFill="1" applyAlignment="1">
      <alignment horizontal="left"/>
    </xf>
    <xf numFmtId="40" fontId="3" fillId="3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left"/>
    </xf>
    <xf numFmtId="40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7A41-99AD-43BC-B6BF-41DF791C9F36}">
  <sheetPr>
    <pageSetUpPr fitToPage="1"/>
  </sheetPr>
  <dimension ref="A1:AF37"/>
  <sheetViews>
    <sheetView tabSelected="1" workbookViewId="0">
      <selection activeCell="F1" sqref="F1"/>
    </sheetView>
  </sheetViews>
  <sheetFormatPr defaultRowHeight="15" x14ac:dyDescent="0.25"/>
  <cols>
    <col min="1" max="1" width="20.140625" style="8" customWidth="1"/>
    <col min="2" max="2" width="16.28515625" style="8" customWidth="1"/>
    <col min="3" max="3" width="10.7109375" style="12" customWidth="1"/>
    <col min="4" max="4" width="11.28515625" style="17" customWidth="1"/>
    <col min="5" max="5" width="5.140625" customWidth="1"/>
    <col min="6" max="6" width="17.5703125" customWidth="1"/>
    <col min="7" max="7" width="12.28515625" style="17" customWidth="1"/>
    <col min="8" max="8" width="14.28515625" style="17" customWidth="1"/>
    <col min="9" max="9" width="10.42578125" style="22" customWidth="1"/>
    <col min="10" max="10" width="10.5703125" style="22" customWidth="1"/>
    <col min="11" max="11" width="13.7109375" style="17" customWidth="1"/>
    <col min="12" max="12" width="8.85546875" style="8" customWidth="1"/>
  </cols>
  <sheetData>
    <row r="1" spans="1:32" x14ac:dyDescent="0.25">
      <c r="F1" s="30" t="s">
        <v>27</v>
      </c>
    </row>
    <row r="2" spans="1:32" x14ac:dyDescent="0.25">
      <c r="A2" s="6" t="s">
        <v>25</v>
      </c>
    </row>
    <row r="3" spans="1:32" x14ac:dyDescent="0.25">
      <c r="A3" s="7" t="s">
        <v>0</v>
      </c>
      <c r="B3" s="7" t="s">
        <v>1</v>
      </c>
      <c r="C3" s="13" t="s">
        <v>2</v>
      </c>
      <c r="D3" s="18" t="s">
        <v>3</v>
      </c>
      <c r="E3" s="1" t="s">
        <v>4</v>
      </c>
      <c r="F3" s="7" t="s">
        <v>5</v>
      </c>
      <c r="G3" s="18" t="s">
        <v>6</v>
      </c>
      <c r="H3" s="18" t="s">
        <v>7</v>
      </c>
      <c r="I3" s="23" t="s">
        <v>8</v>
      </c>
      <c r="J3" s="23" t="s">
        <v>9</v>
      </c>
      <c r="K3" s="18" t="s">
        <v>10</v>
      </c>
      <c r="L3" s="7" t="s">
        <v>11</v>
      </c>
    </row>
    <row r="4" spans="1:32" x14ac:dyDescent="0.25">
      <c r="A4" s="8" t="s">
        <v>14</v>
      </c>
      <c r="B4" s="8" t="s">
        <v>15</v>
      </c>
      <c r="C4" s="12">
        <v>45483</v>
      </c>
      <c r="D4" s="17">
        <v>70000</v>
      </c>
      <c r="E4" t="s">
        <v>12</v>
      </c>
      <c r="F4" t="s">
        <v>13</v>
      </c>
      <c r="G4" s="17">
        <v>70000</v>
      </c>
      <c r="H4" s="17">
        <f>G4-34683</f>
        <v>35317</v>
      </c>
      <c r="I4" s="22">
        <v>4.76</v>
      </c>
      <c r="J4" s="22">
        <v>4.76</v>
      </c>
      <c r="K4" s="17">
        <f t="shared" ref="K4:K7" si="0">H4/I4</f>
        <v>7419.5378151260511</v>
      </c>
      <c r="L4" s="27">
        <v>401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8" t="s">
        <v>16</v>
      </c>
      <c r="B5" s="8" t="s">
        <v>17</v>
      </c>
      <c r="C5" s="12">
        <v>45596</v>
      </c>
      <c r="D5" s="17">
        <v>171000</v>
      </c>
      <c r="E5" t="s">
        <v>12</v>
      </c>
      <c r="F5" t="s">
        <v>13</v>
      </c>
      <c r="G5" s="17">
        <v>171000</v>
      </c>
      <c r="H5" s="17">
        <f>G5-146818</f>
        <v>24182</v>
      </c>
      <c r="I5" s="22">
        <v>2.7</v>
      </c>
      <c r="J5" s="22">
        <v>2.7</v>
      </c>
      <c r="K5" s="17">
        <f t="shared" si="0"/>
        <v>8956.2962962962956</v>
      </c>
      <c r="L5" s="27">
        <v>401</v>
      </c>
    </row>
    <row r="6" spans="1:32" x14ac:dyDescent="0.25">
      <c r="A6" s="8" t="s">
        <v>21</v>
      </c>
      <c r="B6" s="8" t="s">
        <v>23</v>
      </c>
      <c r="C6" s="12">
        <v>45546</v>
      </c>
      <c r="D6" s="17">
        <v>11000</v>
      </c>
      <c r="E6" t="s">
        <v>12</v>
      </c>
      <c r="F6" t="s">
        <v>13</v>
      </c>
      <c r="G6" s="17">
        <v>11000</v>
      </c>
      <c r="H6" s="17">
        <v>11000</v>
      </c>
      <c r="I6" s="22">
        <v>2.7</v>
      </c>
      <c r="J6" s="22">
        <v>2.8</v>
      </c>
      <c r="K6" s="17">
        <f t="shared" si="0"/>
        <v>4074.0740740740739</v>
      </c>
      <c r="L6" s="27">
        <v>402</v>
      </c>
    </row>
    <row r="7" spans="1:32" ht="15.75" thickBot="1" x14ac:dyDescent="0.3">
      <c r="A7" s="8" t="s">
        <v>22</v>
      </c>
      <c r="B7" s="8" t="s">
        <v>24</v>
      </c>
      <c r="C7" s="12">
        <v>45534</v>
      </c>
      <c r="D7" s="17">
        <v>15000</v>
      </c>
      <c r="E7" t="s">
        <v>12</v>
      </c>
      <c r="F7" t="s">
        <v>13</v>
      </c>
      <c r="G7" s="17">
        <v>15000</v>
      </c>
      <c r="H7" s="17">
        <v>15000</v>
      </c>
      <c r="I7" s="22">
        <v>2.71</v>
      </c>
      <c r="J7" s="22">
        <v>2.71</v>
      </c>
      <c r="K7" s="17">
        <f t="shared" si="0"/>
        <v>5535.0553505535054</v>
      </c>
      <c r="L7" s="27">
        <v>402</v>
      </c>
    </row>
    <row r="8" spans="1:32" ht="15.75" thickTop="1" x14ac:dyDescent="0.25">
      <c r="A8" s="9"/>
      <c r="B8" s="9"/>
      <c r="C8" s="14" t="s">
        <v>18</v>
      </c>
      <c r="D8" s="19">
        <f>+SUM(D4:D7)</f>
        <v>267000</v>
      </c>
      <c r="E8" s="3"/>
      <c r="F8" s="3"/>
      <c r="G8" s="19">
        <f>+SUM(G4:G7)</f>
        <v>267000</v>
      </c>
      <c r="H8" s="19">
        <f>+SUM(H4:H7)</f>
        <v>85499</v>
      </c>
      <c r="I8" s="24">
        <f>+SUM(I4:I7)</f>
        <v>12.870000000000001</v>
      </c>
      <c r="J8" s="24">
        <f>+SUM(J4:J7)</f>
        <v>12.969999999999999</v>
      </c>
      <c r="K8" s="19"/>
      <c r="L8" s="9"/>
    </row>
    <row r="9" spans="1:32" x14ac:dyDescent="0.25">
      <c r="A9" s="10"/>
      <c r="B9" s="10"/>
      <c r="C9" s="15"/>
      <c r="D9" s="20"/>
      <c r="E9" s="4"/>
      <c r="F9" s="4"/>
      <c r="G9" s="20"/>
      <c r="H9" s="20"/>
      <c r="I9" s="25"/>
      <c r="J9" s="25"/>
      <c r="K9" s="20"/>
      <c r="L9" s="10"/>
    </row>
    <row r="10" spans="1:32" x14ac:dyDescent="0.25">
      <c r="A10" s="11"/>
      <c r="B10" s="11"/>
      <c r="C10" s="16"/>
      <c r="D10" s="21"/>
      <c r="E10" s="5"/>
      <c r="F10" s="5"/>
      <c r="G10" s="21"/>
      <c r="H10" s="21"/>
      <c r="I10" s="26" t="s">
        <v>19</v>
      </c>
      <c r="J10" s="26">
        <f>H8/I8</f>
        <v>6643.2789432789432</v>
      </c>
      <c r="K10" s="21"/>
      <c r="L10" s="11"/>
    </row>
    <row r="11" spans="1:32" x14ac:dyDescent="0.25">
      <c r="A11" s="6" t="s">
        <v>20</v>
      </c>
      <c r="I11" s="28" t="s">
        <v>26</v>
      </c>
    </row>
    <row r="13" spans="1:32" x14ac:dyDescent="0.25">
      <c r="A13" s="29" t="s">
        <v>28</v>
      </c>
      <c r="E13" s="8"/>
      <c r="F13" s="8"/>
    </row>
    <row r="14" spans="1:32" x14ac:dyDescent="0.25">
      <c r="A14" s="7" t="s">
        <v>0</v>
      </c>
      <c r="B14" s="7" t="s">
        <v>1</v>
      </c>
      <c r="C14" s="13" t="s">
        <v>2</v>
      </c>
      <c r="D14" s="18" t="s">
        <v>3</v>
      </c>
      <c r="E14" s="7" t="s">
        <v>4</v>
      </c>
      <c r="F14" s="7" t="s">
        <v>5</v>
      </c>
      <c r="G14" s="18" t="s">
        <v>6</v>
      </c>
      <c r="H14" s="18" t="s">
        <v>7</v>
      </c>
      <c r="I14" s="23" t="s">
        <v>8</v>
      </c>
      <c r="J14" s="23" t="s">
        <v>9</v>
      </c>
      <c r="K14" s="18" t="s">
        <v>10</v>
      </c>
      <c r="L14" s="7" t="s">
        <v>11</v>
      </c>
    </row>
    <row r="15" spans="1:32" x14ac:dyDescent="0.25">
      <c r="A15" s="8" t="s">
        <v>29</v>
      </c>
      <c r="B15" s="8" t="s">
        <v>30</v>
      </c>
      <c r="C15" s="12">
        <v>45574</v>
      </c>
      <c r="D15" s="17">
        <v>210000</v>
      </c>
      <c r="E15" s="8" t="s">
        <v>12</v>
      </c>
      <c r="F15" s="8" t="s">
        <v>13</v>
      </c>
      <c r="G15" s="17">
        <v>210000</v>
      </c>
      <c r="H15" s="17">
        <f>G15-105805</f>
        <v>104195</v>
      </c>
      <c r="I15" s="22">
        <v>10.199999999999999</v>
      </c>
      <c r="J15" s="22">
        <v>10.199999999999999</v>
      </c>
      <c r="K15" s="17">
        <f t="shared" ref="K15:K20" si="1">H15/I15</f>
        <v>10215.196078431372</v>
      </c>
      <c r="L15" s="27">
        <v>401</v>
      </c>
    </row>
    <row r="16" spans="1:32" x14ac:dyDescent="0.25">
      <c r="A16" s="8" t="s">
        <v>31</v>
      </c>
      <c r="B16" s="8" t="s">
        <v>32</v>
      </c>
      <c r="C16" s="12">
        <v>45560</v>
      </c>
      <c r="D16" s="17">
        <v>220000</v>
      </c>
      <c r="E16" s="8" t="s">
        <v>12</v>
      </c>
      <c r="F16" s="8" t="s">
        <v>13</v>
      </c>
      <c r="G16" s="17">
        <v>220000</v>
      </c>
      <c r="H16" s="17">
        <f>G16-189988</f>
        <v>30012</v>
      </c>
      <c r="I16" s="22">
        <v>18.48</v>
      </c>
      <c r="J16" s="22">
        <v>18.48</v>
      </c>
      <c r="K16" s="17">
        <f t="shared" si="1"/>
        <v>1624.0259740259739</v>
      </c>
      <c r="L16" s="27">
        <v>401</v>
      </c>
    </row>
    <row r="17" spans="1:12" x14ac:dyDescent="0.25">
      <c r="A17" s="8" t="s">
        <v>33</v>
      </c>
      <c r="B17" s="8" t="s">
        <v>34</v>
      </c>
      <c r="C17" s="12">
        <v>45562</v>
      </c>
      <c r="D17" s="17">
        <v>124000</v>
      </c>
      <c r="E17" s="8" t="s">
        <v>12</v>
      </c>
      <c r="F17" s="8" t="s">
        <v>13</v>
      </c>
      <c r="G17" s="17">
        <v>124000</v>
      </c>
      <c r="H17" s="17">
        <f>G17-105053</f>
        <v>18947</v>
      </c>
      <c r="I17" s="22">
        <v>5.0199999999999996</v>
      </c>
      <c r="J17" s="22">
        <v>5.0199999999999996</v>
      </c>
      <c r="K17" s="17">
        <f t="shared" si="1"/>
        <v>3774.3027888446218</v>
      </c>
      <c r="L17" s="27">
        <v>401</v>
      </c>
    </row>
    <row r="18" spans="1:12" x14ac:dyDescent="0.25">
      <c r="A18" s="8" t="s">
        <v>35</v>
      </c>
      <c r="B18" s="8" t="s">
        <v>36</v>
      </c>
      <c r="C18" s="12">
        <v>45503</v>
      </c>
      <c r="D18" s="17">
        <v>479000</v>
      </c>
      <c r="E18" s="8" t="s">
        <v>12</v>
      </c>
      <c r="F18" s="8" t="s">
        <v>13</v>
      </c>
      <c r="G18" s="17">
        <v>479000</v>
      </c>
      <c r="H18" s="17">
        <f>G18-339129</f>
        <v>139871</v>
      </c>
      <c r="I18" s="22">
        <v>20</v>
      </c>
      <c r="J18" s="22">
        <v>20</v>
      </c>
      <c r="K18" s="17">
        <f t="shared" si="1"/>
        <v>6993.55</v>
      </c>
      <c r="L18" s="27">
        <v>401</v>
      </c>
    </row>
    <row r="19" spans="1:12" x14ac:dyDescent="0.25">
      <c r="A19" s="8" t="s">
        <v>37</v>
      </c>
      <c r="B19" s="8" t="s">
        <v>38</v>
      </c>
      <c r="C19" s="12">
        <v>45142</v>
      </c>
      <c r="D19" s="17">
        <v>375000</v>
      </c>
      <c r="E19" s="8" t="s">
        <v>12</v>
      </c>
      <c r="F19" s="8" t="s">
        <v>13</v>
      </c>
      <c r="G19" s="17">
        <v>375000</v>
      </c>
      <c r="H19" s="17">
        <f>G19-302454</f>
        <v>72546</v>
      </c>
      <c r="I19" s="22">
        <v>19.350000000000001</v>
      </c>
      <c r="J19" s="22">
        <v>19.350000000000001</v>
      </c>
      <c r="K19" s="17">
        <f t="shared" si="1"/>
        <v>3749.1472868217052</v>
      </c>
      <c r="L19" s="27">
        <v>401</v>
      </c>
    </row>
    <row r="20" spans="1:12" ht="15.75" thickBot="1" x14ac:dyDescent="0.3">
      <c r="A20" s="8" t="s">
        <v>39</v>
      </c>
      <c r="C20" s="12">
        <v>45596</v>
      </c>
      <c r="D20" s="17">
        <v>73000</v>
      </c>
      <c r="E20" s="8" t="s">
        <v>12</v>
      </c>
      <c r="F20" s="8" t="s">
        <v>13</v>
      </c>
      <c r="G20" s="17">
        <v>73000</v>
      </c>
      <c r="H20" s="17">
        <f>G20-5485</f>
        <v>67515</v>
      </c>
      <c r="I20" s="22">
        <v>19.399999999999999</v>
      </c>
      <c r="J20" s="22">
        <v>19.399999999999999</v>
      </c>
      <c r="K20" s="17">
        <f t="shared" si="1"/>
        <v>3480.1546391752581</v>
      </c>
      <c r="L20" s="27">
        <v>401</v>
      </c>
    </row>
    <row r="21" spans="1:12" ht="15.75" thickTop="1" x14ac:dyDescent="0.25">
      <c r="A21" s="9"/>
      <c r="B21" s="9"/>
      <c r="C21" s="14" t="s">
        <v>18</v>
      </c>
      <c r="D21" s="19">
        <f>+SUM(D15:D20)</f>
        <v>1481000</v>
      </c>
      <c r="E21" s="9"/>
      <c r="F21" s="9"/>
      <c r="G21" s="19">
        <f>+SUM(G15:G20)</f>
        <v>1481000</v>
      </c>
      <c r="H21" s="19">
        <f>+SUM(H15:H20)</f>
        <v>433086</v>
      </c>
      <c r="I21" s="24">
        <f>+SUM(I15:I20)</f>
        <v>92.450000000000017</v>
      </c>
      <c r="J21" s="24">
        <f>+SUM(J15:J20)</f>
        <v>92.450000000000017</v>
      </c>
      <c r="K21" s="19"/>
      <c r="L21" s="9"/>
    </row>
    <row r="22" spans="1:12" x14ac:dyDescent="0.25">
      <c r="A22" s="10"/>
      <c r="B22" s="10"/>
      <c r="C22" s="15"/>
      <c r="D22" s="20"/>
      <c r="E22" s="10"/>
      <c r="F22" s="10"/>
      <c r="G22" s="20"/>
      <c r="H22" s="20"/>
      <c r="I22" s="25"/>
      <c r="J22" s="25"/>
      <c r="K22" s="20"/>
      <c r="L22" s="10"/>
    </row>
    <row r="23" spans="1:12" x14ac:dyDescent="0.25">
      <c r="A23" s="11"/>
      <c r="B23" s="11"/>
      <c r="C23" s="16"/>
      <c r="D23" s="21"/>
      <c r="E23" s="11"/>
      <c r="F23" s="11"/>
      <c r="G23" s="21"/>
      <c r="H23" s="21"/>
      <c r="I23" s="26" t="s">
        <v>19</v>
      </c>
      <c r="J23" s="26">
        <f>H21/I21</f>
        <v>4684.5429962141689</v>
      </c>
      <c r="K23" s="21"/>
      <c r="L23" s="11"/>
    </row>
    <row r="24" spans="1:12" x14ac:dyDescent="0.25">
      <c r="E24" s="8"/>
      <c r="F24" s="8"/>
      <c r="I24" s="28" t="s">
        <v>40</v>
      </c>
    </row>
    <row r="27" spans="1:12" x14ac:dyDescent="0.25">
      <c r="A27" s="6" t="s">
        <v>41</v>
      </c>
      <c r="E27" s="8"/>
      <c r="F27" s="8"/>
    </row>
    <row r="28" spans="1:12" x14ac:dyDescent="0.25">
      <c r="A28" s="7" t="s">
        <v>0</v>
      </c>
      <c r="B28" s="7" t="s">
        <v>1</v>
      </c>
      <c r="C28" s="13" t="s">
        <v>2</v>
      </c>
      <c r="D28" s="18" t="s">
        <v>3</v>
      </c>
      <c r="E28" s="7" t="s">
        <v>4</v>
      </c>
      <c r="F28" s="7" t="s">
        <v>5</v>
      </c>
      <c r="G28" s="18" t="s">
        <v>6</v>
      </c>
      <c r="H28" s="18" t="s">
        <v>7</v>
      </c>
      <c r="I28" s="23" t="s">
        <v>8</v>
      </c>
      <c r="J28" s="23" t="s">
        <v>9</v>
      </c>
      <c r="K28" s="18" t="s">
        <v>10</v>
      </c>
      <c r="L28" s="7" t="s">
        <v>11</v>
      </c>
    </row>
    <row r="29" spans="1:12" x14ac:dyDescent="0.25">
      <c r="A29" s="8" t="s">
        <v>42</v>
      </c>
      <c r="B29" s="8" t="s">
        <v>43</v>
      </c>
      <c r="C29" s="12">
        <v>45044</v>
      </c>
      <c r="D29" s="17">
        <v>265000</v>
      </c>
      <c r="E29" s="8" t="s">
        <v>12</v>
      </c>
      <c r="F29" s="8" t="s">
        <v>13</v>
      </c>
      <c r="G29" s="17">
        <v>265000</v>
      </c>
      <c r="H29" s="17">
        <f>G29-17194</f>
        <v>247806</v>
      </c>
      <c r="I29" s="22">
        <v>164.38</v>
      </c>
      <c r="J29" s="22">
        <v>164.38</v>
      </c>
      <c r="K29" s="17">
        <f>H29/I29</f>
        <v>1507.5191629151966</v>
      </c>
      <c r="L29" s="27">
        <v>401</v>
      </c>
    </row>
    <row r="30" spans="1:12" x14ac:dyDescent="0.25">
      <c r="A30" s="8" t="s">
        <v>44</v>
      </c>
      <c r="C30" s="12">
        <v>45197</v>
      </c>
      <c r="D30" s="17">
        <v>190000</v>
      </c>
      <c r="E30" s="8" t="s">
        <v>12</v>
      </c>
      <c r="F30" s="8" t="s">
        <v>13</v>
      </c>
      <c r="G30" s="17">
        <v>190000</v>
      </c>
      <c r="H30" s="17">
        <f>G30-0</f>
        <v>190000</v>
      </c>
      <c r="I30" s="22">
        <v>66.48</v>
      </c>
      <c r="J30" s="22">
        <v>66.48</v>
      </c>
      <c r="K30" s="17">
        <f>H30/I30</f>
        <v>2858.0024067388686</v>
      </c>
      <c r="L30" s="27">
        <v>402</v>
      </c>
    </row>
    <row r="31" spans="1:12" x14ac:dyDescent="0.25">
      <c r="A31" s="8" t="s">
        <v>45</v>
      </c>
      <c r="B31" s="8" t="s">
        <v>46</v>
      </c>
      <c r="C31" s="12">
        <v>45163</v>
      </c>
      <c r="D31" s="17">
        <v>160000</v>
      </c>
      <c r="E31" s="8" t="s">
        <v>12</v>
      </c>
      <c r="F31" s="8" t="s">
        <v>13</v>
      </c>
      <c r="G31" s="17">
        <v>160000</v>
      </c>
      <c r="H31" s="17">
        <f>G31-19043</f>
        <v>140957</v>
      </c>
      <c r="I31" s="22">
        <v>40</v>
      </c>
      <c r="J31" s="22">
        <v>40</v>
      </c>
      <c r="K31" s="17">
        <f>H31/I31</f>
        <v>3523.9250000000002</v>
      </c>
      <c r="L31" s="27">
        <v>401</v>
      </c>
    </row>
    <row r="32" spans="1:12" ht="15.75" thickBot="1" x14ac:dyDescent="0.3">
      <c r="A32" s="8" t="s">
        <v>47</v>
      </c>
      <c r="B32" s="8" t="s">
        <v>48</v>
      </c>
      <c r="C32" s="12">
        <v>45506</v>
      </c>
      <c r="D32" s="17">
        <v>365000</v>
      </c>
      <c r="E32" s="8" t="s">
        <v>12</v>
      </c>
      <c r="F32" s="8" t="s">
        <v>13</v>
      </c>
      <c r="G32" s="17">
        <v>365000</v>
      </c>
      <c r="H32" s="17">
        <f>G32-125950</f>
        <v>239050</v>
      </c>
      <c r="I32" s="22">
        <v>38.840000000000003</v>
      </c>
      <c r="J32" s="22">
        <v>38.840000000000003</v>
      </c>
      <c r="K32" s="17">
        <f>H32/I32</f>
        <v>6154.7373841400613</v>
      </c>
      <c r="L32" s="27">
        <v>401</v>
      </c>
    </row>
    <row r="33" spans="1:12" ht="15.75" thickTop="1" x14ac:dyDescent="0.25">
      <c r="A33" s="9"/>
      <c r="B33" s="9"/>
      <c r="C33" s="14" t="s">
        <v>18</v>
      </c>
      <c r="D33" s="19">
        <f>+SUM(D29:D32)</f>
        <v>980000</v>
      </c>
      <c r="E33" s="9"/>
      <c r="F33" s="9"/>
      <c r="G33" s="19">
        <f>+SUM(G29:G32)</f>
        <v>980000</v>
      </c>
      <c r="H33" s="19">
        <f>+SUM(H29:H32)</f>
        <v>817813</v>
      </c>
      <c r="I33" s="24">
        <f>+SUM(I29:I32)</f>
        <v>309.70000000000005</v>
      </c>
      <c r="J33" s="24">
        <f>+SUM(J29:J32)</f>
        <v>309.70000000000005</v>
      </c>
      <c r="K33" s="19"/>
      <c r="L33" s="9"/>
    </row>
    <row r="34" spans="1:12" x14ac:dyDescent="0.25">
      <c r="A34" s="10"/>
      <c r="B34" s="10"/>
      <c r="C34" s="15"/>
      <c r="D34" s="20"/>
      <c r="E34" s="10"/>
      <c r="F34" s="10"/>
      <c r="G34" s="20"/>
      <c r="H34" s="20"/>
      <c r="I34" s="25"/>
      <c r="J34" s="25"/>
      <c r="K34" s="20"/>
      <c r="L34" s="10"/>
    </row>
    <row r="35" spans="1:12" x14ac:dyDescent="0.25">
      <c r="A35" s="11"/>
      <c r="B35" s="11"/>
      <c r="C35" s="16"/>
      <c r="D35" s="21"/>
      <c r="E35" s="11"/>
      <c r="F35" s="11"/>
      <c r="G35" s="21"/>
      <c r="H35" s="21"/>
      <c r="I35" s="26" t="s">
        <v>19</v>
      </c>
      <c r="J35" s="26">
        <f>H33/I33</f>
        <v>2640.6619309008715</v>
      </c>
      <c r="K35" s="21"/>
      <c r="L35" s="11"/>
    </row>
    <row r="36" spans="1:12" x14ac:dyDescent="0.25">
      <c r="E36" s="8"/>
      <c r="F36" s="8"/>
      <c r="I36" s="28" t="s">
        <v>49</v>
      </c>
    </row>
    <row r="37" spans="1:12" x14ac:dyDescent="0.25">
      <c r="E37" s="8"/>
      <c r="F37" s="8"/>
    </row>
  </sheetData>
  <conditionalFormatting sqref="A4:L7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15:L22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29:L3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39CB-13C8-4895-9E7F-DDE88917109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Crawford</dc:creator>
  <cp:lastModifiedBy>Tamara Crawford</cp:lastModifiedBy>
  <cp:lastPrinted>2026-03-03T17:14:04Z</cp:lastPrinted>
  <dcterms:created xsi:type="dcterms:W3CDTF">2026-02-20T20:05:48Z</dcterms:created>
  <dcterms:modified xsi:type="dcterms:W3CDTF">2026-03-03T17:26:03Z</dcterms:modified>
</cp:coreProperties>
</file>